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29\Planificación y Desarrollo\1.- CARMEN 2018\BECARIOS 2018\"/>
    </mc:Choice>
  </mc:AlternateContent>
  <xr:revisionPtr revIDLastSave="0" documentId="13_ncr:1_{58B693F8-993B-4832-A57F-8162001F2D5F}" xr6:coauthVersionLast="33" xr6:coauthVersionMax="33" xr10:uidLastSave="{00000000-0000-0000-0000-000000000000}"/>
  <bookViews>
    <workbookView xWindow="0" yWindow="0" windowWidth="15345" windowHeight="4470" activeTab="4" xr2:uid="{00000000-000D-0000-FFFF-FFFF00000000}"/>
  </bookViews>
  <sheets>
    <sheet name="BECARIOS A ENERO 2018" sheetId="4" r:id="rId1"/>
    <sheet name="BECARIOS FEBRERO" sheetId="5" r:id="rId2"/>
    <sheet name="MARZO" sheetId="6" r:id="rId3"/>
    <sheet name="ABRIL" sheetId="7" r:id="rId4"/>
    <sheet name="MAYO" sheetId="8" r:id="rId5"/>
  </sheets>
  <definedNames>
    <definedName name="_xlnm.Print_Area" localSheetId="3">ABRIL!$A$1:$I$23</definedName>
    <definedName name="_xlnm.Print_Area" localSheetId="2">MARZO!$A$1:$I$23</definedName>
    <definedName name="_xlnm.Print_Area" localSheetId="4">MAYO!$A$1:$I$23</definedName>
  </definedNames>
  <calcPr calcId="179017"/>
</workbook>
</file>

<file path=xl/calcChain.xml><?xml version="1.0" encoding="utf-8"?>
<calcChain xmlns="http://schemas.openxmlformats.org/spreadsheetml/2006/main">
  <c r="H20" i="8" l="1"/>
  <c r="H22" i="8"/>
  <c r="H22" i="7"/>
  <c r="I22" i="8" l="1"/>
  <c r="G22" i="8"/>
  <c r="I20" i="8"/>
  <c r="G20" i="8"/>
  <c r="H19" i="8"/>
  <c r="H19" i="7"/>
  <c r="I19" i="8"/>
  <c r="I23" i="8" s="1"/>
  <c r="G19" i="8"/>
  <c r="F23" i="8"/>
  <c r="I21" i="8"/>
  <c r="H21" i="8"/>
  <c r="H23" i="8"/>
  <c r="I8" i="8"/>
  <c r="H8" i="8"/>
  <c r="G8" i="8"/>
  <c r="F8" i="8"/>
  <c r="G23" i="8" l="1"/>
  <c r="I22" i="7"/>
  <c r="G22" i="7"/>
  <c r="I20" i="7"/>
  <c r="G20" i="7"/>
  <c r="I19" i="7"/>
  <c r="G19" i="7"/>
  <c r="F23" i="7"/>
  <c r="I21" i="7"/>
  <c r="H21" i="7"/>
  <c r="H20" i="7"/>
  <c r="H23" i="7"/>
  <c r="G23" i="7"/>
  <c r="I8" i="7"/>
  <c r="H8" i="7"/>
  <c r="G8" i="7"/>
  <c r="F8" i="7"/>
  <c r="I23" i="7" l="1"/>
  <c r="I22" i="6"/>
  <c r="H22" i="6"/>
  <c r="G22" i="6"/>
  <c r="I20" i="6"/>
  <c r="H20" i="6"/>
  <c r="G20" i="6"/>
  <c r="G23" i="6" s="1"/>
  <c r="I19" i="6"/>
  <c r="H19" i="6"/>
  <c r="H23" i="6" s="1"/>
  <c r="G19" i="6"/>
  <c r="I21" i="6"/>
  <c r="H21" i="6"/>
  <c r="I23" i="6"/>
  <c r="H20" i="5" l="1"/>
  <c r="I20" i="5"/>
  <c r="I22" i="5"/>
  <c r="H22" i="5"/>
  <c r="I19" i="5"/>
  <c r="H19" i="5"/>
  <c r="I21" i="5" l="1"/>
  <c r="H21" i="5"/>
  <c r="G22" i="5" l="1"/>
  <c r="G20" i="5"/>
  <c r="G19" i="5"/>
  <c r="F23" i="6" l="1"/>
  <c r="I8" i="6"/>
  <c r="H8" i="6"/>
  <c r="G8" i="6"/>
  <c r="F8" i="6"/>
  <c r="G23" i="5" l="1"/>
  <c r="F23" i="5"/>
  <c r="I8" i="5"/>
  <c r="H8" i="5"/>
  <c r="G8" i="5"/>
  <c r="F8" i="5"/>
  <c r="I23" i="5" l="1"/>
  <c r="H23" i="5"/>
  <c r="H27" i="4"/>
  <c r="H26" i="4"/>
  <c r="H25" i="4"/>
  <c r="H24" i="4"/>
  <c r="H23" i="4"/>
  <c r="F28" i="4" l="1"/>
  <c r="I27" i="4"/>
  <c r="I26" i="4"/>
  <c r="I25" i="4"/>
  <c r="I24" i="4"/>
  <c r="H28" i="4"/>
  <c r="G28" i="4"/>
  <c r="I23" i="4"/>
  <c r="I13" i="4"/>
  <c r="H13" i="4"/>
  <c r="G13" i="4"/>
  <c r="F13" i="4"/>
  <c r="I28" i="4" l="1"/>
</calcChain>
</file>

<file path=xl/sharedStrings.xml><?xml version="1.0" encoding="utf-8"?>
<sst xmlns="http://schemas.openxmlformats.org/spreadsheetml/2006/main" count="220" uniqueCount="49">
  <si>
    <t>Consejo Nacional de Investigaciones Agropecuarias y Forestales</t>
  </si>
  <si>
    <t>Programa de Formación de Recursos Humanos para el  Relevo Generacional del SINIAF</t>
  </si>
  <si>
    <t>Nombre</t>
  </si>
  <si>
    <t>Maestría</t>
  </si>
  <si>
    <t>Universidad</t>
  </si>
  <si>
    <t>Monto Aprobado</t>
  </si>
  <si>
    <t>Total Desembolsado</t>
  </si>
  <si>
    <t>Disponibilidad</t>
  </si>
  <si>
    <t>Josué De Los Ríos Mera</t>
  </si>
  <si>
    <t>Crops Sciences</t>
  </si>
  <si>
    <t>Universidad de Hohenheim, Alemania</t>
  </si>
  <si>
    <t>Ninoska J. Gómez Genao</t>
  </si>
  <si>
    <t>Silfrany R. Ovalles Estrella</t>
  </si>
  <si>
    <t>Industria Pecuaria Mención Nutrición Animal</t>
  </si>
  <si>
    <t>Universidad de Mayagüez, Puerto Rico</t>
  </si>
  <si>
    <t>TOTAL</t>
  </si>
  <si>
    <t>Doctorado</t>
  </si>
  <si>
    <t>Felipe Elmy Peguero Pérez</t>
  </si>
  <si>
    <t>Economía Agrícola</t>
  </si>
  <si>
    <t>Universidad de Luisiana, EE.UU.</t>
  </si>
  <si>
    <t>Jenny Rosa E. Rodríguez J.</t>
  </si>
  <si>
    <t>Universidad Autónoma de Nuevo León, México</t>
  </si>
  <si>
    <t>José Miguel García Peña</t>
  </si>
  <si>
    <t>Universidad de Puerto Rico, Río Piedra, Puerto Rico</t>
  </si>
  <si>
    <t>Laura Glenys Polanco</t>
  </si>
  <si>
    <t>Universidad Juárez Autónoma de Tabasco</t>
  </si>
  <si>
    <t>Paula Virginia Pérez Pérez</t>
  </si>
  <si>
    <t>Universidad de Michigan State, EE. UU.</t>
  </si>
  <si>
    <t>Total</t>
  </si>
  <si>
    <t>____________________________________________________________________________________________</t>
  </si>
  <si>
    <t>Ciencias con Acentuación en Alimentos</t>
  </si>
  <si>
    <t xml:space="preserve"> Biología </t>
  </si>
  <si>
    <t>Ciencias en Ecología de Manejo y Sistemas Tropicales</t>
  </si>
  <si>
    <r>
      <t>No</t>
    </r>
    <r>
      <rPr>
        <sz val="12"/>
        <color theme="1"/>
        <rFont val="Cambria"/>
        <family val="1"/>
        <scheme val="major"/>
      </rPr>
      <t>.</t>
    </r>
  </si>
  <si>
    <t>Empaque</t>
  </si>
  <si>
    <t xml:space="preserve"> </t>
  </si>
  <si>
    <t>Relación de Estudiantes en el nivel de Maestría Vigentes a Enero  2018</t>
  </si>
  <si>
    <t>Desembolsado ( 2018)</t>
  </si>
  <si>
    <t>Desembolsado  2018</t>
  </si>
  <si>
    <t>Relación de Estudiantes en el nivel de Doctorado Vigentes a Enero 2018</t>
  </si>
  <si>
    <t>Relación de Estudiantes en el nivel de Maestría Vigentes a Febrero  2018</t>
  </si>
  <si>
    <t>Relación de Estudiantes en el nivel de Doctorado Vigentes a Febrero 2018</t>
  </si>
  <si>
    <t>Relación de Estudiantes en el nivel de Maestría Vigentes a  Marzo  2018</t>
  </si>
  <si>
    <t>Relación de Estudiantes en el nivel de Doctorado Vigentes a Marzo 2018</t>
  </si>
  <si>
    <r>
      <t>No</t>
    </r>
    <r>
      <rPr>
        <sz val="12"/>
        <rFont val="Cambria"/>
        <family val="1"/>
        <scheme val="major"/>
      </rPr>
      <t>.</t>
    </r>
  </si>
  <si>
    <t>Relación de Estudiantes en el nivel de Maestría Vigentes a  Abril  2018</t>
  </si>
  <si>
    <t>Relación de Estudiantes en el nivel de Doctorado Vigentes a Abril 2018</t>
  </si>
  <si>
    <t>Relación de Estudiantes en el nivel de Maestría Vigentes a  Mayo  2018</t>
  </si>
  <si>
    <t>Relación de Estudiantes en el nivel de Doctorado Vigentes a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</si>
</sst>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1"/>
      <color rgb="FFFF0000"/>
      <name val="Calibri"/>
      <family val="2"/>
      <scheme val="minor"/>
    </font>
    <font>
      <sz val="12"/>
      <name val="Cambria"/>
      <family val="1"/>
      <scheme val="major"/>
    </font>
    <font>
      <b/>
      <sz val="12"/>
      <color rgb="FFFF0000"/>
      <name val="Times New Roman"/>
      <family val="1"/>
    </font>
    <font>
      <b/>
      <sz val="12"/>
      <name val="Cambria"/>
      <family val="1"/>
      <scheme val="major"/>
    </font>
    <font>
      <b/>
      <sz val="14"/>
      <name val="Cambria"/>
      <family val="1"/>
      <scheme val="major"/>
    </font>
    <font>
      <sz val="11"/>
      <name val="Cambria"/>
      <family val="1"/>
      <scheme val="major"/>
    </font>
    <font>
      <sz val="11"/>
      <name val="Calibri"/>
      <family val="2"/>
      <scheme val="minor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14" fontId="6" fillId="2" borderId="7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7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right" vertical="center" wrapText="1"/>
    </xf>
    <xf numFmtId="4" fontId="6" fillId="2" borderId="7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14" fontId="6" fillId="2" borderId="4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4" fillId="0" borderId="0" xfId="0" applyFont="1" applyAlignment="1">
      <alignment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right" wrapText="1"/>
    </xf>
    <xf numFmtId="4" fontId="5" fillId="3" borderId="7" xfId="0" applyNumberFormat="1" applyFont="1" applyFill="1" applyBorder="1" applyAlignment="1">
      <alignment horizontal="right"/>
    </xf>
    <xf numFmtId="4" fontId="6" fillId="2" borderId="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4" fontId="5" fillId="3" borderId="7" xfId="0" applyNumberFormat="1" applyFont="1" applyFill="1" applyBorder="1" applyAlignment="1">
      <alignment horizont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>
      <alignment horizontal="right" vertical="center"/>
    </xf>
    <xf numFmtId="0" fontId="8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9" fillId="2" borderId="7" xfId="0" applyNumberFormat="1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12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0" fontId="14" fillId="0" borderId="0" xfId="0" applyFont="1"/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4" fontId="9" fillId="2" borderId="4" xfId="0" applyNumberFormat="1" applyFont="1" applyFill="1" applyBorder="1" applyAlignment="1">
      <alignment horizontal="center" vertical="center" wrapText="1"/>
    </xf>
    <xf numFmtId="4" fontId="11" fillId="3" borderId="7" xfId="0" applyNumberFormat="1" applyFont="1" applyFill="1" applyBorder="1" applyAlignment="1">
      <alignment horizontal="center" wrapText="1"/>
    </xf>
    <xf numFmtId="0" fontId="13" fillId="0" borderId="0" xfId="0" applyFont="1"/>
    <xf numFmtId="0" fontId="12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14" fontId="9" fillId="2" borderId="7" xfId="0" applyNumberFormat="1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4" fontId="9" fillId="2" borderId="7" xfId="0" applyNumberFormat="1" applyFont="1" applyFill="1" applyBorder="1" applyAlignment="1">
      <alignment horizontal="right" vertical="center" wrapText="1"/>
    </xf>
    <xf numFmtId="4" fontId="11" fillId="3" borderId="7" xfId="0" applyNumberFormat="1" applyFont="1" applyFill="1" applyBorder="1" applyAlignment="1">
      <alignment horizontal="right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12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12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5" fillId="3" borderId="2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11" fillId="3" borderId="2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11" fillId="3" borderId="1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0" fontId="15" fillId="0" borderId="6" xfId="0" applyFont="1" applyBorder="1"/>
    <xf numFmtId="0" fontId="11" fillId="3" borderId="2" xfId="0" applyFont="1" applyFill="1" applyBorder="1" applyAlignment="1">
      <alignment horizontal="center" wrapText="1"/>
    </xf>
    <xf numFmtId="0" fontId="11" fillId="3" borderId="8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0"/>
  <sheetViews>
    <sheetView topLeftCell="A22" workbookViewId="0">
      <selection activeCell="I25" sqref="I25"/>
    </sheetView>
  </sheetViews>
  <sheetFormatPr baseColWidth="10" defaultRowHeight="15" x14ac:dyDescent="0.25"/>
  <cols>
    <col min="1" max="1" width="8" bestFit="1" customWidth="1"/>
    <col min="2" max="2" width="15.7109375" customWidth="1"/>
    <col min="3" max="3" width="0" hidden="1" customWidth="1"/>
    <col min="4" max="4" width="19" customWidth="1"/>
    <col min="5" max="5" width="19.42578125" customWidth="1"/>
    <col min="6" max="6" width="14.42578125" customWidth="1"/>
    <col min="7" max="7" width="16.28515625" customWidth="1"/>
    <col min="8" max="8" width="16.5703125" customWidth="1"/>
    <col min="9" max="9" width="16.7109375" customWidth="1"/>
  </cols>
  <sheetData>
    <row r="2" spans="1:10" ht="15" customHeight="1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18"/>
    </row>
    <row r="4" spans="1:10" x14ac:dyDescent="0.25">
      <c r="A4" s="69" t="s">
        <v>1</v>
      </c>
      <c r="B4" s="70"/>
      <c r="C4" s="70"/>
      <c r="D4" s="70"/>
      <c r="E4" s="70"/>
      <c r="F4" s="70"/>
      <c r="G4" s="70"/>
      <c r="H4" s="70"/>
      <c r="I4" s="70"/>
    </row>
    <row r="5" spans="1:10" ht="18" x14ac:dyDescent="0.25">
      <c r="A5" s="6"/>
      <c r="B5" s="7"/>
      <c r="C5" s="7"/>
      <c r="D5" s="7"/>
      <c r="E5" s="7"/>
      <c r="F5" s="7"/>
      <c r="G5" s="7"/>
      <c r="H5" s="7"/>
      <c r="I5" s="7"/>
    </row>
    <row r="6" spans="1:10" x14ac:dyDescent="0.25">
      <c r="A6" s="79" t="s">
        <v>36</v>
      </c>
      <c r="B6" s="80"/>
      <c r="C6" s="80"/>
      <c r="D6" s="80"/>
      <c r="E6" s="80"/>
      <c r="F6" s="80"/>
      <c r="G6" s="80"/>
      <c r="H6" s="80"/>
      <c r="I6" s="80"/>
    </row>
    <row r="7" spans="1:10" ht="18" x14ac:dyDescent="0.25">
      <c r="A7" s="19"/>
      <c r="B7" s="20"/>
      <c r="C7" s="20"/>
      <c r="D7" s="20"/>
      <c r="E7" s="20"/>
      <c r="F7" s="20"/>
      <c r="G7" s="20"/>
      <c r="H7" s="20"/>
      <c r="I7" s="20"/>
    </row>
    <row r="8" spans="1:10" ht="15.75" thickBot="1" x14ac:dyDescent="0.3">
      <c r="C8" s="75"/>
      <c r="D8" s="75"/>
    </row>
    <row r="9" spans="1:10" ht="52.5" customHeight="1" thickBot="1" x14ac:dyDescent="0.3">
      <c r="A9" s="21" t="s">
        <v>33</v>
      </c>
      <c r="B9" s="22" t="s">
        <v>2</v>
      </c>
      <c r="C9" s="23"/>
      <c r="D9" s="22" t="s">
        <v>3</v>
      </c>
      <c r="E9" s="22" t="s">
        <v>4</v>
      </c>
      <c r="F9" s="23" t="s">
        <v>5</v>
      </c>
      <c r="G9" s="23" t="s">
        <v>37</v>
      </c>
      <c r="H9" s="23" t="s">
        <v>6</v>
      </c>
      <c r="I9" s="23" t="s">
        <v>7</v>
      </c>
    </row>
    <row r="10" spans="1:10" ht="48" thickBot="1" x14ac:dyDescent="0.3">
      <c r="A10" s="14">
        <v>1</v>
      </c>
      <c r="B10" s="14" t="s">
        <v>8</v>
      </c>
      <c r="C10" s="15"/>
      <c r="D10" s="14" t="s">
        <v>9</v>
      </c>
      <c r="E10" s="14" t="s">
        <v>10</v>
      </c>
      <c r="F10" s="16">
        <v>1496137.16</v>
      </c>
      <c r="G10" s="16">
        <v>0</v>
      </c>
      <c r="H10" s="16">
        <v>1446637.16</v>
      </c>
      <c r="I10" s="16">
        <v>49500</v>
      </c>
    </row>
    <row r="11" spans="1:10" ht="50.25" customHeight="1" thickBot="1" x14ac:dyDescent="0.3">
      <c r="A11" s="14">
        <v>2</v>
      </c>
      <c r="B11" s="14" t="s">
        <v>11</v>
      </c>
      <c r="C11" s="15"/>
      <c r="D11" s="14" t="s">
        <v>9</v>
      </c>
      <c r="E11" s="14" t="s">
        <v>10</v>
      </c>
      <c r="F11" s="16">
        <v>1496670.41</v>
      </c>
      <c r="G11" s="16">
        <v>0</v>
      </c>
      <c r="H11" s="16">
        <v>1447170.41</v>
      </c>
      <c r="I11" s="16">
        <v>49500</v>
      </c>
    </row>
    <row r="12" spans="1:10" ht="53.25" customHeight="1" thickBot="1" x14ac:dyDescent="0.3">
      <c r="A12" s="14">
        <v>3</v>
      </c>
      <c r="B12" s="14" t="s">
        <v>12</v>
      </c>
      <c r="C12" s="15"/>
      <c r="D12" s="14" t="s">
        <v>13</v>
      </c>
      <c r="E12" s="14" t="s">
        <v>14</v>
      </c>
      <c r="F12" s="16">
        <v>1399337.42</v>
      </c>
      <c r="G12" s="16">
        <v>0</v>
      </c>
      <c r="H12" s="16">
        <v>1364845.04</v>
      </c>
      <c r="I12" s="16">
        <v>34492.379999999997</v>
      </c>
    </row>
    <row r="13" spans="1:10" ht="27.75" customHeight="1" thickBot="1" x14ac:dyDescent="0.3">
      <c r="A13" s="76" t="s">
        <v>15</v>
      </c>
      <c r="B13" s="77"/>
      <c r="C13" s="77"/>
      <c r="D13" s="77"/>
      <c r="E13" s="78"/>
      <c r="F13" s="24">
        <f>SUM(F10:F12)</f>
        <v>4392144.99</v>
      </c>
      <c r="G13" s="24">
        <f>SUM(G10:G12)</f>
        <v>0</v>
      </c>
      <c r="H13" s="24">
        <f>SUM(H10:H12)</f>
        <v>4258652.6099999994</v>
      </c>
      <c r="I13" s="24">
        <f>SUM(I10:I12)</f>
        <v>133492.38</v>
      </c>
    </row>
    <row r="14" spans="1:10" ht="15.75" x14ac:dyDescent="0.25">
      <c r="C14" s="2"/>
    </row>
    <row r="15" spans="1:10" x14ac:dyDescent="0.25">
      <c r="C15" s="1"/>
    </row>
    <row r="16" spans="1:10" x14ac:dyDescent="0.25">
      <c r="A16" s="69" t="s">
        <v>0</v>
      </c>
      <c r="B16" s="70"/>
      <c r="C16" s="70"/>
      <c r="D16" s="70"/>
      <c r="E16" s="70"/>
      <c r="F16" s="70"/>
      <c r="G16" s="70"/>
      <c r="H16" s="70"/>
      <c r="I16" s="70"/>
    </row>
    <row r="17" spans="1:9" x14ac:dyDescent="0.25">
      <c r="A17" s="69" t="s">
        <v>1</v>
      </c>
      <c r="B17" s="70"/>
      <c r="C17" s="70"/>
      <c r="D17" s="70"/>
      <c r="E17" s="70"/>
      <c r="F17" s="70"/>
      <c r="G17" s="70"/>
      <c r="H17" s="70"/>
      <c r="I17" s="70"/>
    </row>
    <row r="18" spans="1:9" ht="18" x14ac:dyDescent="0.25">
      <c r="A18" s="8"/>
      <c r="B18" s="8"/>
      <c r="C18" s="9" t="s">
        <v>29</v>
      </c>
      <c r="D18" s="8"/>
      <c r="E18" s="8"/>
      <c r="F18" s="8"/>
      <c r="G18" s="8"/>
      <c r="H18" s="8"/>
      <c r="I18" s="8"/>
    </row>
    <row r="19" spans="1:9" x14ac:dyDescent="0.25">
      <c r="A19" s="69" t="s">
        <v>39</v>
      </c>
      <c r="B19" s="70"/>
      <c r="C19" s="70"/>
      <c r="D19" s="70"/>
      <c r="E19" s="70"/>
      <c r="F19" s="70"/>
      <c r="G19" s="70"/>
      <c r="H19" s="70"/>
      <c r="I19" s="70"/>
    </row>
    <row r="20" spans="1:9" ht="15.75" thickBot="1" x14ac:dyDescent="0.3"/>
    <row r="21" spans="1:9" x14ac:dyDescent="0.25">
      <c r="A21" s="71" t="s">
        <v>33</v>
      </c>
      <c r="B21" s="71" t="s">
        <v>2</v>
      </c>
      <c r="C21" s="71"/>
      <c r="D21" s="71" t="s">
        <v>16</v>
      </c>
      <c r="E21" s="71" t="s">
        <v>4</v>
      </c>
      <c r="F21" s="73" t="s">
        <v>5</v>
      </c>
      <c r="G21" s="73" t="s">
        <v>38</v>
      </c>
      <c r="H21" s="73" t="s">
        <v>6</v>
      </c>
      <c r="I21" s="73" t="s">
        <v>7</v>
      </c>
    </row>
    <row r="22" spans="1:9" ht="24.75" customHeight="1" thickBot="1" x14ac:dyDescent="0.3">
      <c r="A22" s="72"/>
      <c r="B22" s="72"/>
      <c r="C22" s="72"/>
      <c r="D22" s="72"/>
      <c r="E22" s="72"/>
      <c r="F22" s="74"/>
      <c r="G22" s="74"/>
      <c r="H22" s="74"/>
      <c r="I22" s="74"/>
    </row>
    <row r="23" spans="1:9" ht="44.25" customHeight="1" thickBot="1" x14ac:dyDescent="0.3">
      <c r="A23" s="11">
        <v>1</v>
      </c>
      <c r="B23" s="10" t="s">
        <v>17</v>
      </c>
      <c r="C23" s="5"/>
      <c r="D23" s="4" t="s">
        <v>18</v>
      </c>
      <c r="E23" s="10" t="s">
        <v>19</v>
      </c>
      <c r="F23" s="12">
        <v>2077632.15</v>
      </c>
      <c r="G23" s="26">
        <v>0</v>
      </c>
      <c r="H23" s="13">
        <f>2003018.15+G23</f>
        <v>2003018.15</v>
      </c>
      <c r="I23" s="13">
        <f>+F23-H23</f>
        <v>74614</v>
      </c>
    </row>
    <row r="24" spans="1:9" ht="63.75" thickBot="1" x14ac:dyDescent="0.3">
      <c r="A24" s="11">
        <v>2</v>
      </c>
      <c r="B24" s="10" t="s">
        <v>20</v>
      </c>
      <c r="C24" s="5"/>
      <c r="D24" s="4" t="s">
        <v>30</v>
      </c>
      <c r="E24" s="10" t="s">
        <v>21</v>
      </c>
      <c r="F24" s="13">
        <v>1405206.31</v>
      </c>
      <c r="G24" s="26">
        <v>19328</v>
      </c>
      <c r="H24" s="13">
        <f>1061801.31+19168+19256+G24</f>
        <v>1119553.31</v>
      </c>
      <c r="I24" s="13">
        <f>+F24-H24</f>
        <v>285653</v>
      </c>
    </row>
    <row r="25" spans="1:9" ht="63.75" thickBot="1" x14ac:dyDescent="0.3">
      <c r="A25" s="11">
        <v>3</v>
      </c>
      <c r="B25" s="10" t="s">
        <v>22</v>
      </c>
      <c r="C25" s="5"/>
      <c r="D25" s="10" t="s">
        <v>31</v>
      </c>
      <c r="E25" s="10" t="s">
        <v>23</v>
      </c>
      <c r="F25" s="13">
        <v>2684110.7000000002</v>
      </c>
      <c r="G25" s="26">
        <v>53152</v>
      </c>
      <c r="H25" s="13">
        <f>2191901.15+52712+52954+G25</f>
        <v>2350719.15</v>
      </c>
      <c r="I25" s="13">
        <f>+F25-H25</f>
        <v>333391.55000000028</v>
      </c>
    </row>
    <row r="26" spans="1:9" ht="79.5" thickBot="1" x14ac:dyDescent="0.3">
      <c r="A26" s="11">
        <v>4</v>
      </c>
      <c r="B26" s="10" t="s">
        <v>24</v>
      </c>
      <c r="C26" s="5"/>
      <c r="D26" s="4" t="s">
        <v>32</v>
      </c>
      <c r="E26" s="10" t="s">
        <v>25</v>
      </c>
      <c r="F26" s="13">
        <v>349737.69</v>
      </c>
      <c r="G26" s="26">
        <v>0</v>
      </c>
      <c r="H26" s="13">
        <f>160449+G26</f>
        <v>160449</v>
      </c>
      <c r="I26" s="13">
        <f>+F26-H26</f>
        <v>189288.69</v>
      </c>
    </row>
    <row r="27" spans="1:9" ht="48" thickBot="1" x14ac:dyDescent="0.3">
      <c r="A27" s="11">
        <v>5</v>
      </c>
      <c r="B27" s="10" t="s">
        <v>26</v>
      </c>
      <c r="C27" s="5"/>
      <c r="D27" s="10" t="s">
        <v>34</v>
      </c>
      <c r="E27" s="10" t="s">
        <v>27</v>
      </c>
      <c r="F27" s="13">
        <v>3196878.6</v>
      </c>
      <c r="G27" s="26">
        <v>62816</v>
      </c>
      <c r="H27" s="13">
        <f>2622925.26+62296+62582+G27</f>
        <v>2810619.26</v>
      </c>
      <c r="I27" s="13">
        <f>+F27-H27</f>
        <v>386259.34000000032</v>
      </c>
    </row>
    <row r="28" spans="1:9" ht="22.5" customHeight="1" thickBot="1" x14ac:dyDescent="0.3">
      <c r="A28" s="66" t="s">
        <v>28</v>
      </c>
      <c r="B28" s="67"/>
      <c r="C28" s="67"/>
      <c r="D28" s="67"/>
      <c r="E28" s="68"/>
      <c r="F28" s="25">
        <f>SUM(F23:F27)</f>
        <v>9713565.4500000011</v>
      </c>
      <c r="G28" s="25">
        <f>SUM(G23:G27)</f>
        <v>135296</v>
      </c>
      <c r="H28" s="25">
        <f>SUM(H23:H27)</f>
        <v>8444358.8699999992</v>
      </c>
      <c r="I28" s="25">
        <f>SUM(I23:I27)</f>
        <v>1269206.5800000005</v>
      </c>
    </row>
    <row r="29" spans="1:9" x14ac:dyDescent="0.25">
      <c r="C29" s="3"/>
    </row>
    <row r="30" spans="1:9" x14ac:dyDescent="0.25">
      <c r="F30" s="17" t="s">
        <v>35</v>
      </c>
    </row>
  </sheetData>
  <mergeCells count="18">
    <mergeCell ref="C8:D8"/>
    <mergeCell ref="A13:E13"/>
    <mergeCell ref="A16:I16"/>
    <mergeCell ref="A2:I2"/>
    <mergeCell ref="A17:I17"/>
    <mergeCell ref="A4:I4"/>
    <mergeCell ref="A6:I6"/>
    <mergeCell ref="A28:E28"/>
    <mergeCell ref="A19:I19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</mergeCells>
  <pageMargins left="0.7" right="0.7" top="0.75" bottom="0.75" header="0.3" footer="0.3"/>
  <pageSetup scale="95" orientation="landscape" r:id="rId1"/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C0FDA-8254-42C1-8B7A-65822DC3B8E8}">
  <dimension ref="A1:K26"/>
  <sheetViews>
    <sheetView topLeftCell="A16" workbookViewId="0">
      <selection activeCell="H19" sqref="H19"/>
    </sheetView>
  </sheetViews>
  <sheetFormatPr baseColWidth="10" defaultRowHeight="15" x14ac:dyDescent="0.25"/>
  <cols>
    <col min="1" max="1" width="8" bestFit="1" customWidth="1"/>
    <col min="2" max="2" width="15.7109375" customWidth="1"/>
    <col min="3" max="3" width="0" hidden="1" customWidth="1"/>
    <col min="4" max="4" width="19" customWidth="1"/>
    <col min="5" max="5" width="19.42578125" customWidth="1"/>
    <col min="6" max="6" width="14.42578125" customWidth="1"/>
    <col min="7" max="7" width="16.28515625" customWidth="1"/>
    <col min="8" max="8" width="16.5703125" customWidth="1"/>
    <col min="9" max="9" width="16.7109375" customWidth="1"/>
  </cols>
  <sheetData>
    <row r="1" spans="1:9" x14ac:dyDescent="0.25">
      <c r="A1" s="69" t="s">
        <v>1</v>
      </c>
      <c r="B1" s="70"/>
      <c r="C1" s="70"/>
      <c r="D1" s="70"/>
      <c r="E1" s="70"/>
      <c r="F1" s="70"/>
      <c r="G1" s="70"/>
      <c r="H1" s="70"/>
      <c r="I1" s="70"/>
    </row>
    <row r="2" spans="1:9" ht="18" x14ac:dyDescent="0.25">
      <c r="A2" s="27"/>
      <c r="B2" s="28"/>
      <c r="C2" s="28"/>
      <c r="D2" s="28"/>
      <c r="E2" s="28"/>
      <c r="F2" s="28"/>
      <c r="G2" s="28"/>
      <c r="H2" s="28"/>
      <c r="I2" s="28"/>
    </row>
    <row r="3" spans="1:9" x14ac:dyDescent="0.25">
      <c r="A3" s="79" t="s">
        <v>40</v>
      </c>
      <c r="B3" s="80"/>
      <c r="C3" s="80"/>
      <c r="D3" s="80"/>
      <c r="E3" s="80"/>
      <c r="F3" s="80"/>
      <c r="G3" s="80"/>
      <c r="H3" s="80"/>
      <c r="I3" s="80"/>
    </row>
    <row r="4" spans="1:9" ht="18" x14ac:dyDescent="0.25">
      <c r="A4" s="29"/>
      <c r="B4" s="30"/>
      <c r="C4" s="30"/>
      <c r="D4" s="30"/>
      <c r="E4" s="30"/>
      <c r="F4" s="30"/>
      <c r="G4" s="30"/>
      <c r="H4" s="30"/>
      <c r="I4" s="30"/>
    </row>
    <row r="5" spans="1:9" ht="15.75" thickBot="1" x14ac:dyDescent="0.3">
      <c r="C5" s="75"/>
      <c r="D5" s="75"/>
    </row>
    <row r="6" spans="1:9" ht="32.25" thickBot="1" x14ac:dyDescent="0.3">
      <c r="A6" s="21" t="s">
        <v>33</v>
      </c>
      <c r="B6" s="22" t="s">
        <v>2</v>
      </c>
      <c r="C6" s="23"/>
      <c r="D6" s="22" t="s">
        <v>3</v>
      </c>
      <c r="E6" s="22" t="s">
        <v>4</v>
      </c>
      <c r="F6" s="23" t="s">
        <v>5</v>
      </c>
      <c r="G6" s="23" t="s">
        <v>38</v>
      </c>
      <c r="H6" s="23" t="s">
        <v>6</v>
      </c>
      <c r="I6" s="23" t="s">
        <v>7</v>
      </c>
    </row>
    <row r="7" spans="1:9" ht="48" thickBot="1" x14ac:dyDescent="0.3">
      <c r="A7" s="14">
        <v>1</v>
      </c>
      <c r="B7" s="14" t="s">
        <v>12</v>
      </c>
      <c r="C7" s="15"/>
      <c r="D7" s="14" t="s">
        <v>13</v>
      </c>
      <c r="E7" s="14" t="s">
        <v>14</v>
      </c>
      <c r="F7" s="16">
        <v>1399337.42</v>
      </c>
      <c r="G7" s="32">
        <v>0</v>
      </c>
      <c r="H7" s="32">
        <v>1364845.04</v>
      </c>
      <c r="I7" s="32">
        <v>34492.379999999997</v>
      </c>
    </row>
    <row r="8" spans="1:9" ht="16.5" thickBot="1" x14ac:dyDescent="0.3">
      <c r="A8" s="76" t="s">
        <v>15</v>
      </c>
      <c r="B8" s="77"/>
      <c r="C8" s="77"/>
      <c r="D8" s="77"/>
      <c r="E8" s="78"/>
      <c r="F8" s="31">
        <f>SUM(F7:F7)</f>
        <v>1399337.42</v>
      </c>
      <c r="G8" s="31">
        <f>SUM(G7:G7)</f>
        <v>0</v>
      </c>
      <c r="H8" s="31">
        <f>SUM(H7:H7)</f>
        <v>1364845.04</v>
      </c>
      <c r="I8" s="31">
        <f>SUM(I7:I7)</f>
        <v>34492.379999999997</v>
      </c>
    </row>
    <row r="9" spans="1:9" ht="15.75" x14ac:dyDescent="0.25">
      <c r="C9" s="2"/>
    </row>
    <row r="10" spans="1:9" x14ac:dyDescent="0.25">
      <c r="C10" s="1"/>
    </row>
    <row r="11" spans="1:9" x14ac:dyDescent="0.25">
      <c r="A11" s="69" t="s">
        <v>0</v>
      </c>
      <c r="B11" s="70"/>
      <c r="C11" s="70"/>
      <c r="D11" s="70"/>
      <c r="E11" s="70"/>
      <c r="F11" s="70"/>
      <c r="G11" s="70"/>
      <c r="H11" s="70"/>
      <c r="I11" s="70"/>
    </row>
    <row r="12" spans="1:9" x14ac:dyDescent="0.25">
      <c r="A12" s="69" t="s">
        <v>1</v>
      </c>
      <c r="B12" s="70"/>
      <c r="C12" s="70"/>
      <c r="D12" s="70"/>
      <c r="E12" s="70"/>
      <c r="F12" s="70"/>
      <c r="G12" s="70"/>
      <c r="H12" s="70"/>
      <c r="I12" s="70"/>
    </row>
    <row r="13" spans="1:9" ht="18" x14ac:dyDescent="0.25">
      <c r="A13" s="8"/>
      <c r="B13" s="8"/>
      <c r="C13" s="9" t="s">
        <v>29</v>
      </c>
      <c r="D13" s="8"/>
      <c r="E13" s="8"/>
      <c r="F13" s="8"/>
      <c r="G13" s="8"/>
      <c r="H13" s="8"/>
      <c r="I13" s="8"/>
    </row>
    <row r="14" spans="1:9" x14ac:dyDescent="0.25">
      <c r="A14" s="69" t="s">
        <v>41</v>
      </c>
      <c r="B14" s="70"/>
      <c r="C14" s="70"/>
      <c r="D14" s="70"/>
      <c r="E14" s="70"/>
      <c r="F14" s="70"/>
      <c r="G14" s="70"/>
      <c r="H14" s="70"/>
      <c r="I14" s="70"/>
    </row>
    <row r="15" spans="1:9" ht="15.75" thickBot="1" x14ac:dyDescent="0.3"/>
    <row r="16" spans="1:9" x14ac:dyDescent="0.25">
      <c r="A16" s="71" t="s">
        <v>33</v>
      </c>
      <c r="B16" s="71" t="s">
        <v>2</v>
      </c>
      <c r="C16" s="71"/>
      <c r="D16" s="71" t="s">
        <v>16</v>
      </c>
      <c r="E16" s="71" t="s">
        <v>4</v>
      </c>
      <c r="F16" s="73" t="s">
        <v>5</v>
      </c>
      <c r="G16" s="73" t="s">
        <v>38</v>
      </c>
      <c r="H16" s="73" t="s">
        <v>6</v>
      </c>
      <c r="I16" s="73" t="s">
        <v>7</v>
      </c>
    </row>
    <row r="17" spans="1:11" ht="22.5" customHeight="1" thickBot="1" x14ac:dyDescent="0.3">
      <c r="A17" s="72"/>
      <c r="B17" s="72"/>
      <c r="C17" s="72"/>
      <c r="D17" s="72"/>
      <c r="E17" s="72"/>
      <c r="F17" s="74"/>
      <c r="G17" s="74"/>
      <c r="H17" s="74"/>
      <c r="I17" s="74"/>
    </row>
    <row r="18" spans="1:11" ht="41.25" customHeight="1" thickBot="1" x14ac:dyDescent="0.3">
      <c r="A18" s="11">
        <v>1</v>
      </c>
      <c r="B18" s="10" t="s">
        <v>17</v>
      </c>
      <c r="C18" s="5"/>
      <c r="D18" s="4" t="s">
        <v>18</v>
      </c>
      <c r="E18" s="10" t="s">
        <v>19</v>
      </c>
      <c r="F18" s="12">
        <v>2077632.15</v>
      </c>
      <c r="G18" s="37">
        <v>0</v>
      </c>
      <c r="H18" s="33">
        <v>2076550.45</v>
      </c>
      <c r="I18" s="33">
        <v>28300.93</v>
      </c>
      <c r="K18" s="17" t="s">
        <v>35</v>
      </c>
    </row>
    <row r="19" spans="1:11" ht="63.75" thickBot="1" x14ac:dyDescent="0.3">
      <c r="A19" s="11">
        <v>2</v>
      </c>
      <c r="B19" s="10" t="s">
        <v>20</v>
      </c>
      <c r="C19" s="5"/>
      <c r="D19" s="4" t="s">
        <v>30</v>
      </c>
      <c r="E19" s="10" t="s">
        <v>21</v>
      </c>
      <c r="F19" s="13">
        <v>1405206.31</v>
      </c>
      <c r="G19" s="37">
        <f>19328+19480</f>
        <v>38808</v>
      </c>
      <c r="H19" s="33">
        <f>1139033.31</f>
        <v>1139033.31</v>
      </c>
      <c r="I19" s="33">
        <f>277871.16</f>
        <v>277871.15999999997</v>
      </c>
    </row>
    <row r="20" spans="1:11" ht="63.75" thickBot="1" x14ac:dyDescent="0.3">
      <c r="A20" s="11">
        <v>3</v>
      </c>
      <c r="B20" s="10" t="s">
        <v>22</v>
      </c>
      <c r="C20" s="5"/>
      <c r="D20" s="10" t="s">
        <v>31</v>
      </c>
      <c r="E20" s="10" t="s">
        <v>23</v>
      </c>
      <c r="F20" s="13">
        <v>2684110.7000000002</v>
      </c>
      <c r="G20" s="37">
        <f>53152+53570</f>
        <v>106722</v>
      </c>
      <c r="H20" s="33">
        <f>2404289.15</f>
        <v>2404289.15</v>
      </c>
      <c r="I20" s="33">
        <f>417656.89</f>
        <v>417656.89</v>
      </c>
    </row>
    <row r="21" spans="1:11" ht="79.5" thickBot="1" x14ac:dyDescent="0.3">
      <c r="A21" s="11">
        <v>4</v>
      </c>
      <c r="B21" s="10" t="s">
        <v>24</v>
      </c>
      <c r="C21" s="5"/>
      <c r="D21" s="4" t="s">
        <v>32</v>
      </c>
      <c r="E21" s="10" t="s">
        <v>25</v>
      </c>
      <c r="F21" s="13">
        <v>349737.69</v>
      </c>
      <c r="G21" s="37">
        <v>31079.23</v>
      </c>
      <c r="H21" s="33">
        <f>234307.08</f>
        <v>234307.08</v>
      </c>
      <c r="I21" s="33">
        <f>101166.38</f>
        <v>101166.38</v>
      </c>
    </row>
    <row r="22" spans="1:11" ht="48" thickBot="1" x14ac:dyDescent="0.3">
      <c r="A22" s="11">
        <v>5</v>
      </c>
      <c r="B22" s="10" t="s">
        <v>26</v>
      </c>
      <c r="C22" s="5"/>
      <c r="D22" s="10" t="s">
        <v>34</v>
      </c>
      <c r="E22" s="10" t="s">
        <v>27</v>
      </c>
      <c r="F22" s="13">
        <v>3196878.6</v>
      </c>
      <c r="G22" s="37">
        <f>62816+63310</f>
        <v>126126</v>
      </c>
      <c r="H22" s="33">
        <f>2873929.26</f>
        <v>2873929.26</v>
      </c>
      <c r="I22" s="33">
        <f>466771.06</f>
        <v>466771.06</v>
      </c>
    </row>
    <row r="23" spans="1:11" ht="16.5" thickBot="1" x14ac:dyDescent="0.3">
      <c r="A23" s="66" t="s">
        <v>28</v>
      </c>
      <c r="B23" s="67"/>
      <c r="C23" s="67"/>
      <c r="D23" s="67"/>
      <c r="E23" s="68"/>
      <c r="F23" s="25">
        <f>SUM(F18:F22)</f>
        <v>9713565.4500000011</v>
      </c>
      <c r="G23" s="38">
        <f>SUM(G18:G22)</f>
        <v>302735.23</v>
      </c>
      <c r="H23" s="25">
        <f>SUM(H18:H22)</f>
        <v>8728109.25</v>
      </c>
      <c r="I23" s="25">
        <f>SUM(I18:I22)</f>
        <v>1291766.42</v>
      </c>
    </row>
    <row r="24" spans="1:11" x14ac:dyDescent="0.25">
      <c r="C24" s="3"/>
    </row>
    <row r="26" spans="1:11" x14ac:dyDescent="0.25">
      <c r="E26" s="17" t="s">
        <v>35</v>
      </c>
    </row>
  </sheetData>
  <mergeCells count="17">
    <mergeCell ref="A23:E23"/>
    <mergeCell ref="A14:I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A12:I12"/>
    <mergeCell ref="A1:I1"/>
    <mergeCell ref="A3:I3"/>
    <mergeCell ref="C5:D5"/>
    <mergeCell ref="A8:E8"/>
    <mergeCell ref="A11:I11"/>
  </mergeCells>
  <pageMargins left="0.7" right="0.7" top="0.75" bottom="0.75" header="0.3" footer="0.3"/>
  <pageSetup scale="95" orientation="landscape" r:id="rId1"/>
  <rowBreaks count="1" manualBreakCount="1">
    <brk id="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4987A-7396-49BE-B2BB-B21365BC89CC}">
  <dimension ref="A1:I23"/>
  <sheetViews>
    <sheetView topLeftCell="A16" workbookViewId="0">
      <selection activeCell="H19" sqref="H19"/>
    </sheetView>
  </sheetViews>
  <sheetFormatPr baseColWidth="10" defaultRowHeight="15" x14ac:dyDescent="0.25"/>
  <cols>
    <col min="1" max="1" width="8" bestFit="1" customWidth="1"/>
    <col min="2" max="2" width="15.7109375" customWidth="1"/>
    <col min="3" max="3" width="0" hidden="1" customWidth="1"/>
    <col min="4" max="4" width="19" customWidth="1"/>
    <col min="5" max="5" width="19.42578125" customWidth="1"/>
    <col min="6" max="6" width="14.42578125" customWidth="1"/>
    <col min="7" max="7" width="16.28515625" customWidth="1"/>
    <col min="8" max="8" width="16.5703125" customWidth="1"/>
    <col min="9" max="9" width="16.7109375" customWidth="1"/>
  </cols>
  <sheetData>
    <row r="1" spans="1:9" x14ac:dyDescent="0.25">
      <c r="A1" s="84" t="s">
        <v>1</v>
      </c>
      <c r="B1" s="85"/>
      <c r="C1" s="85"/>
      <c r="D1" s="85"/>
      <c r="E1" s="85"/>
      <c r="F1" s="85"/>
      <c r="G1" s="85"/>
      <c r="H1" s="85"/>
      <c r="I1" s="85"/>
    </row>
    <row r="2" spans="1:9" ht="18" x14ac:dyDescent="0.25">
      <c r="A2" s="39"/>
      <c r="B2" s="40"/>
      <c r="C2" s="40"/>
      <c r="D2" s="40"/>
      <c r="E2" s="40"/>
      <c r="F2" s="40"/>
      <c r="G2" s="40"/>
      <c r="H2" s="40"/>
      <c r="I2" s="40"/>
    </row>
    <row r="3" spans="1:9" x14ac:dyDescent="0.25">
      <c r="A3" s="90" t="s">
        <v>42</v>
      </c>
      <c r="B3" s="91"/>
      <c r="C3" s="91"/>
      <c r="D3" s="91"/>
      <c r="E3" s="91"/>
      <c r="F3" s="91"/>
      <c r="G3" s="91"/>
      <c r="H3" s="91"/>
      <c r="I3" s="91"/>
    </row>
    <row r="4" spans="1:9" ht="18" x14ac:dyDescent="0.25">
      <c r="A4" s="41"/>
      <c r="B4" s="42"/>
      <c r="C4" s="42"/>
      <c r="D4" s="42"/>
      <c r="E4" s="42"/>
      <c r="F4" s="42"/>
      <c r="G4" s="42"/>
      <c r="H4" s="42"/>
      <c r="I4" s="42"/>
    </row>
    <row r="5" spans="1:9" ht="15.75" thickBot="1" x14ac:dyDescent="0.3">
      <c r="A5" s="43"/>
      <c r="B5" s="43"/>
      <c r="C5" s="92"/>
      <c r="D5" s="92"/>
      <c r="E5" s="43"/>
      <c r="F5" s="43"/>
      <c r="G5" s="43"/>
      <c r="H5" s="43"/>
      <c r="I5" s="43"/>
    </row>
    <row r="6" spans="1:9" ht="32.25" thickBot="1" x14ac:dyDescent="0.3">
      <c r="A6" s="44" t="s">
        <v>44</v>
      </c>
      <c r="B6" s="45" t="s">
        <v>2</v>
      </c>
      <c r="C6" s="46"/>
      <c r="D6" s="45" t="s">
        <v>3</v>
      </c>
      <c r="E6" s="45" t="s">
        <v>4</v>
      </c>
      <c r="F6" s="46" t="s">
        <v>5</v>
      </c>
      <c r="G6" s="46" t="s">
        <v>37</v>
      </c>
      <c r="H6" s="46" t="s">
        <v>6</v>
      </c>
      <c r="I6" s="46" t="s">
        <v>7</v>
      </c>
    </row>
    <row r="7" spans="1:9" ht="48" thickBot="1" x14ac:dyDescent="0.3">
      <c r="A7" s="47">
        <v>1</v>
      </c>
      <c r="B7" s="47" t="s">
        <v>12</v>
      </c>
      <c r="C7" s="48"/>
      <c r="D7" s="47" t="s">
        <v>13</v>
      </c>
      <c r="E7" s="47" t="s">
        <v>14</v>
      </c>
      <c r="F7" s="32">
        <v>1399337.42</v>
      </c>
      <c r="G7" s="32">
        <v>0</v>
      </c>
      <c r="H7" s="32">
        <v>1364845.04</v>
      </c>
      <c r="I7" s="32">
        <v>34492.379999999997</v>
      </c>
    </row>
    <row r="8" spans="1:9" ht="16.5" thickBot="1" x14ac:dyDescent="0.3">
      <c r="A8" s="93" t="s">
        <v>15</v>
      </c>
      <c r="B8" s="94"/>
      <c r="C8" s="94"/>
      <c r="D8" s="94"/>
      <c r="E8" s="95"/>
      <c r="F8" s="49">
        <f>SUM(F7:F7)</f>
        <v>1399337.42</v>
      </c>
      <c r="G8" s="49">
        <f>SUM(G7:G7)</f>
        <v>0</v>
      </c>
      <c r="H8" s="49">
        <f>SUM(H7:H7)</f>
        <v>1364845.04</v>
      </c>
      <c r="I8" s="49">
        <f>SUM(I7:I7)</f>
        <v>34492.379999999997</v>
      </c>
    </row>
    <row r="9" spans="1:9" ht="15.75" x14ac:dyDescent="0.25">
      <c r="A9" s="34"/>
      <c r="B9" s="34"/>
      <c r="C9" s="35"/>
      <c r="D9" s="34"/>
      <c r="E9" s="34"/>
      <c r="F9" s="34"/>
      <c r="G9" s="34"/>
      <c r="H9" s="34"/>
      <c r="I9" s="34"/>
    </row>
    <row r="10" spans="1:9" x14ac:dyDescent="0.25">
      <c r="A10" s="34"/>
      <c r="B10" s="34"/>
      <c r="C10" s="36"/>
      <c r="D10" s="34"/>
      <c r="E10" s="34"/>
      <c r="F10" s="34"/>
      <c r="G10" s="34"/>
      <c r="H10" s="34"/>
      <c r="I10" s="34"/>
    </row>
    <row r="11" spans="1:9" x14ac:dyDescent="0.25">
      <c r="A11" s="84" t="s">
        <v>0</v>
      </c>
      <c r="B11" s="85"/>
      <c r="C11" s="85"/>
      <c r="D11" s="85"/>
      <c r="E11" s="85"/>
      <c r="F11" s="85"/>
      <c r="G11" s="85"/>
      <c r="H11" s="85"/>
      <c r="I11" s="85"/>
    </row>
    <row r="12" spans="1:9" x14ac:dyDescent="0.25">
      <c r="A12" s="84" t="s">
        <v>1</v>
      </c>
      <c r="B12" s="85"/>
      <c r="C12" s="85"/>
      <c r="D12" s="85"/>
      <c r="E12" s="85"/>
      <c r="F12" s="85"/>
      <c r="G12" s="85"/>
      <c r="H12" s="85"/>
      <c r="I12" s="85"/>
    </row>
    <row r="13" spans="1:9" ht="18" x14ac:dyDescent="0.25">
      <c r="A13" s="50"/>
      <c r="B13" s="50"/>
      <c r="C13" s="51" t="s">
        <v>29</v>
      </c>
      <c r="D13" s="50"/>
      <c r="E13" s="50"/>
      <c r="F13" s="50"/>
      <c r="G13" s="50"/>
      <c r="H13" s="50"/>
      <c r="I13" s="50"/>
    </row>
    <row r="14" spans="1:9" x14ac:dyDescent="0.25">
      <c r="A14" s="84" t="s">
        <v>43</v>
      </c>
      <c r="B14" s="85"/>
      <c r="C14" s="85"/>
      <c r="D14" s="85"/>
      <c r="E14" s="85"/>
      <c r="F14" s="85"/>
      <c r="G14" s="85"/>
      <c r="H14" s="85"/>
      <c r="I14" s="85"/>
    </row>
    <row r="15" spans="1:9" ht="15.75" thickBot="1" x14ac:dyDescent="0.3">
      <c r="A15" s="43"/>
      <c r="B15" s="43"/>
      <c r="C15" s="43"/>
      <c r="D15" s="43"/>
      <c r="E15" s="43"/>
      <c r="F15" s="43"/>
      <c r="G15" s="43"/>
      <c r="H15" s="43"/>
      <c r="I15" s="43"/>
    </row>
    <row r="16" spans="1:9" x14ac:dyDescent="0.25">
      <c r="A16" s="86" t="s">
        <v>44</v>
      </c>
      <c r="B16" s="86" t="s">
        <v>2</v>
      </c>
      <c r="C16" s="86"/>
      <c r="D16" s="86" t="s">
        <v>16</v>
      </c>
      <c r="E16" s="86" t="s">
        <v>4</v>
      </c>
      <c r="F16" s="88" t="s">
        <v>5</v>
      </c>
      <c r="G16" s="88" t="s">
        <v>38</v>
      </c>
      <c r="H16" s="88" t="s">
        <v>6</v>
      </c>
      <c r="I16" s="88" t="s">
        <v>7</v>
      </c>
    </row>
    <row r="17" spans="1:9" ht="15.75" thickBot="1" x14ac:dyDescent="0.3">
      <c r="A17" s="87"/>
      <c r="B17" s="87"/>
      <c r="C17" s="87"/>
      <c r="D17" s="87"/>
      <c r="E17" s="87"/>
      <c r="F17" s="89"/>
      <c r="G17" s="89"/>
      <c r="H17" s="89"/>
      <c r="I17" s="89"/>
    </row>
    <row r="18" spans="1:9" ht="42" customHeight="1" thickBot="1" x14ac:dyDescent="0.3">
      <c r="A18" s="52">
        <v>1</v>
      </c>
      <c r="B18" s="53" t="s">
        <v>17</v>
      </c>
      <c r="C18" s="54"/>
      <c r="D18" s="55" t="s">
        <v>18</v>
      </c>
      <c r="E18" s="53" t="s">
        <v>19</v>
      </c>
      <c r="F18" s="56">
        <v>2077632.15</v>
      </c>
      <c r="G18" s="37">
        <v>0</v>
      </c>
      <c r="H18" s="33">
        <v>2076550.45</v>
      </c>
      <c r="I18" s="33">
        <v>28300.93</v>
      </c>
    </row>
    <row r="19" spans="1:9" ht="63.75" thickBot="1" x14ac:dyDescent="0.3">
      <c r="A19" s="52">
        <v>2</v>
      </c>
      <c r="B19" s="53" t="s">
        <v>20</v>
      </c>
      <c r="C19" s="54"/>
      <c r="D19" s="55" t="s">
        <v>30</v>
      </c>
      <c r="E19" s="53" t="s">
        <v>21</v>
      </c>
      <c r="F19" s="33">
        <v>1405206.31</v>
      </c>
      <c r="G19" s="37">
        <f>19328+19480+19616</f>
        <v>58424</v>
      </c>
      <c r="H19" s="33">
        <f>1139033.31+19616</f>
        <v>1158649.31</v>
      </c>
      <c r="I19" s="33">
        <f>277871.16-19616</f>
        <v>258255.15999999997</v>
      </c>
    </row>
    <row r="20" spans="1:9" ht="63.75" thickBot="1" x14ac:dyDescent="0.3">
      <c r="A20" s="52">
        <v>3</v>
      </c>
      <c r="B20" s="53" t="s">
        <v>22</v>
      </c>
      <c r="C20" s="54"/>
      <c r="D20" s="53" t="s">
        <v>31</v>
      </c>
      <c r="E20" s="53" t="s">
        <v>23</v>
      </c>
      <c r="F20" s="33">
        <v>2684110.7000000002</v>
      </c>
      <c r="G20" s="37">
        <f>53152+53570+53944</f>
        <v>160666</v>
      </c>
      <c r="H20" s="33">
        <f>2404289.15+53944</f>
        <v>2458233.15</v>
      </c>
      <c r="I20" s="33">
        <f>417656.89-53944</f>
        <v>363712.89</v>
      </c>
    </row>
    <row r="21" spans="1:9" ht="79.5" thickBot="1" x14ac:dyDescent="0.3">
      <c r="A21" s="52">
        <v>4</v>
      </c>
      <c r="B21" s="53" t="s">
        <v>24</v>
      </c>
      <c r="C21" s="54"/>
      <c r="D21" s="55" t="s">
        <v>32</v>
      </c>
      <c r="E21" s="53" t="s">
        <v>25</v>
      </c>
      <c r="F21" s="33">
        <v>349737.69</v>
      </c>
      <c r="G21" s="37">
        <v>31079.23</v>
      </c>
      <c r="H21" s="33">
        <f>234307.08</f>
        <v>234307.08</v>
      </c>
      <c r="I21" s="33">
        <f>101166.38</f>
        <v>101166.38</v>
      </c>
    </row>
    <row r="22" spans="1:9" ht="48" thickBot="1" x14ac:dyDescent="0.3">
      <c r="A22" s="52">
        <v>5</v>
      </c>
      <c r="B22" s="53" t="s">
        <v>26</v>
      </c>
      <c r="C22" s="54"/>
      <c r="D22" s="53" t="s">
        <v>34</v>
      </c>
      <c r="E22" s="53" t="s">
        <v>27</v>
      </c>
      <c r="F22" s="33">
        <v>3196878.6</v>
      </c>
      <c r="G22" s="37">
        <f>62816+63310+63752</f>
        <v>189878</v>
      </c>
      <c r="H22" s="33">
        <f>2873929.26+63752</f>
        <v>2937681.26</v>
      </c>
      <c r="I22" s="33">
        <f>466771.06-63752</f>
        <v>403019.06</v>
      </c>
    </row>
    <row r="23" spans="1:9" ht="16.5" thickBot="1" x14ac:dyDescent="0.3">
      <c r="A23" s="81" t="s">
        <v>28</v>
      </c>
      <c r="B23" s="82"/>
      <c r="C23" s="82"/>
      <c r="D23" s="82"/>
      <c r="E23" s="83"/>
      <c r="F23" s="57">
        <f>SUM(F18:F22)</f>
        <v>9713565.4500000011</v>
      </c>
      <c r="G23" s="38">
        <f>SUM(G18:G22)</f>
        <v>440047.23</v>
      </c>
      <c r="H23" s="57">
        <f>SUM(H18:H22)</f>
        <v>8865421.25</v>
      </c>
      <c r="I23" s="57">
        <f>SUM(I18:I22)</f>
        <v>1154454.42</v>
      </c>
    </row>
  </sheetData>
  <mergeCells count="17">
    <mergeCell ref="A12:I12"/>
    <mergeCell ref="A1:I1"/>
    <mergeCell ref="A3:I3"/>
    <mergeCell ref="C5:D5"/>
    <mergeCell ref="A8:E8"/>
    <mergeCell ref="A11:I11"/>
    <mergeCell ref="A23:E23"/>
    <mergeCell ref="A14:I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</mergeCells>
  <pageMargins left="0.7" right="0.7" top="0.75" bottom="0.75" header="0.3" footer="0.3"/>
  <pageSetup scale="95" orientation="landscape" r:id="rId1"/>
  <rowBreaks count="1" manualBreakCount="1">
    <brk id="9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61E54-0FCE-47F2-9620-2A75803EB35D}">
  <dimension ref="A1:I23"/>
  <sheetViews>
    <sheetView topLeftCell="A17" workbookViewId="0">
      <selection activeCell="G22" sqref="G22"/>
    </sheetView>
  </sheetViews>
  <sheetFormatPr baseColWidth="10" defaultRowHeight="15" x14ac:dyDescent="0.25"/>
  <cols>
    <col min="1" max="1" width="8" bestFit="1" customWidth="1"/>
    <col min="2" max="2" width="15.7109375" customWidth="1"/>
    <col min="3" max="3" width="0" hidden="1" customWidth="1"/>
    <col min="4" max="4" width="19" customWidth="1"/>
    <col min="5" max="5" width="19.42578125" customWidth="1"/>
    <col min="6" max="6" width="14.42578125" customWidth="1"/>
    <col min="7" max="7" width="16.28515625" customWidth="1"/>
    <col min="8" max="8" width="16.5703125" customWidth="1"/>
    <col min="9" max="9" width="16.7109375" customWidth="1"/>
  </cols>
  <sheetData>
    <row r="1" spans="1:9" x14ac:dyDescent="0.25">
      <c r="A1" s="84" t="s">
        <v>1</v>
      </c>
      <c r="B1" s="85"/>
      <c r="C1" s="85"/>
      <c r="D1" s="85"/>
      <c r="E1" s="85"/>
      <c r="F1" s="85"/>
      <c r="G1" s="85"/>
      <c r="H1" s="85"/>
      <c r="I1" s="85"/>
    </row>
    <row r="2" spans="1:9" ht="18" x14ac:dyDescent="0.25">
      <c r="A2" s="58"/>
      <c r="B2" s="59"/>
      <c r="C2" s="59"/>
      <c r="D2" s="59"/>
      <c r="E2" s="59"/>
      <c r="F2" s="59"/>
      <c r="G2" s="59"/>
      <c r="H2" s="59"/>
      <c r="I2" s="59"/>
    </row>
    <row r="3" spans="1:9" x14ac:dyDescent="0.25">
      <c r="A3" s="90" t="s">
        <v>45</v>
      </c>
      <c r="B3" s="91"/>
      <c r="C3" s="91"/>
      <c r="D3" s="91"/>
      <c r="E3" s="91"/>
      <c r="F3" s="91"/>
      <c r="G3" s="91"/>
      <c r="H3" s="91"/>
      <c r="I3" s="91"/>
    </row>
    <row r="4" spans="1:9" ht="18" x14ac:dyDescent="0.25">
      <c r="A4" s="60"/>
      <c r="B4" s="61"/>
      <c r="C4" s="61"/>
      <c r="D4" s="61"/>
      <c r="E4" s="61"/>
      <c r="F4" s="61"/>
      <c r="G4" s="61"/>
      <c r="H4" s="61"/>
      <c r="I4" s="61"/>
    </row>
    <row r="5" spans="1:9" ht="15.75" thickBot="1" x14ac:dyDescent="0.3">
      <c r="A5" s="43"/>
      <c r="B5" s="43"/>
      <c r="C5" s="92"/>
      <c r="D5" s="92"/>
      <c r="E5" s="43"/>
      <c r="F5" s="43"/>
      <c r="G5" s="43"/>
      <c r="H5" s="43"/>
      <c r="I5" s="43"/>
    </row>
    <row r="6" spans="1:9" ht="32.25" thickBot="1" x14ac:dyDescent="0.3">
      <c r="A6" s="44" t="s">
        <v>44</v>
      </c>
      <c r="B6" s="45" t="s">
        <v>2</v>
      </c>
      <c r="C6" s="46"/>
      <c r="D6" s="45" t="s">
        <v>3</v>
      </c>
      <c r="E6" s="45" t="s">
        <v>4</v>
      </c>
      <c r="F6" s="46" t="s">
        <v>5</v>
      </c>
      <c r="G6" s="46" t="s">
        <v>37</v>
      </c>
      <c r="H6" s="46" t="s">
        <v>6</v>
      </c>
      <c r="I6" s="46" t="s">
        <v>7</v>
      </c>
    </row>
    <row r="7" spans="1:9" ht="48" thickBot="1" x14ac:dyDescent="0.3">
      <c r="A7" s="47">
        <v>1</v>
      </c>
      <c r="B7" s="47" t="s">
        <v>12</v>
      </c>
      <c r="C7" s="48"/>
      <c r="D7" s="47" t="s">
        <v>13</v>
      </c>
      <c r="E7" s="47" t="s">
        <v>14</v>
      </c>
      <c r="F7" s="32">
        <v>1399337.42</v>
      </c>
      <c r="G7" s="32">
        <v>0</v>
      </c>
      <c r="H7" s="32">
        <v>1364845.04</v>
      </c>
      <c r="I7" s="32">
        <v>34492.379999999997</v>
      </c>
    </row>
    <row r="8" spans="1:9" ht="16.5" thickBot="1" x14ac:dyDescent="0.3">
      <c r="A8" s="93" t="s">
        <v>15</v>
      </c>
      <c r="B8" s="94"/>
      <c r="C8" s="94"/>
      <c r="D8" s="94"/>
      <c r="E8" s="95"/>
      <c r="F8" s="49">
        <f>SUM(F7:F7)</f>
        <v>1399337.42</v>
      </c>
      <c r="G8" s="49">
        <f>SUM(G7:G7)</f>
        <v>0</v>
      </c>
      <c r="H8" s="49">
        <f>SUM(H7:H7)</f>
        <v>1364845.04</v>
      </c>
      <c r="I8" s="49">
        <f>SUM(I7:I7)</f>
        <v>34492.379999999997</v>
      </c>
    </row>
    <row r="9" spans="1:9" ht="15.75" x14ac:dyDescent="0.25">
      <c r="A9" s="34"/>
      <c r="B9" s="34"/>
      <c r="C9" s="35"/>
      <c r="D9" s="34"/>
      <c r="E9" s="34"/>
      <c r="F9" s="34"/>
      <c r="G9" s="34"/>
      <c r="H9" s="34"/>
      <c r="I9" s="34"/>
    </row>
    <row r="10" spans="1:9" x14ac:dyDescent="0.25">
      <c r="A10" s="34"/>
      <c r="B10" s="34"/>
      <c r="C10" s="36"/>
      <c r="D10" s="34"/>
      <c r="E10" s="34"/>
      <c r="F10" s="34"/>
      <c r="G10" s="34"/>
      <c r="H10" s="34"/>
      <c r="I10" s="34"/>
    </row>
    <row r="11" spans="1:9" x14ac:dyDescent="0.25">
      <c r="A11" s="84" t="s">
        <v>0</v>
      </c>
      <c r="B11" s="85"/>
      <c r="C11" s="85"/>
      <c r="D11" s="85"/>
      <c r="E11" s="85"/>
      <c r="F11" s="85"/>
      <c r="G11" s="85"/>
      <c r="H11" s="85"/>
      <c r="I11" s="85"/>
    </row>
    <row r="12" spans="1:9" x14ac:dyDescent="0.25">
      <c r="A12" s="84" t="s">
        <v>1</v>
      </c>
      <c r="B12" s="85"/>
      <c r="C12" s="85"/>
      <c r="D12" s="85"/>
      <c r="E12" s="85"/>
      <c r="F12" s="85"/>
      <c r="G12" s="85"/>
      <c r="H12" s="85"/>
      <c r="I12" s="85"/>
    </row>
    <row r="13" spans="1:9" ht="18" x14ac:dyDescent="0.25">
      <c r="A13" s="50"/>
      <c r="B13" s="50"/>
      <c r="C13" s="51" t="s">
        <v>29</v>
      </c>
      <c r="D13" s="50"/>
      <c r="E13" s="50"/>
      <c r="F13" s="50"/>
      <c r="G13" s="50"/>
      <c r="H13" s="50"/>
      <c r="I13" s="50"/>
    </row>
    <row r="14" spans="1:9" x14ac:dyDescent="0.25">
      <c r="A14" s="84" t="s">
        <v>46</v>
      </c>
      <c r="B14" s="85"/>
      <c r="C14" s="85"/>
      <c r="D14" s="85"/>
      <c r="E14" s="85"/>
      <c r="F14" s="85"/>
      <c r="G14" s="85"/>
      <c r="H14" s="85"/>
      <c r="I14" s="85"/>
    </row>
    <row r="15" spans="1:9" ht="15.75" thickBot="1" x14ac:dyDescent="0.3">
      <c r="A15" s="43"/>
      <c r="B15" s="43"/>
      <c r="C15" s="43"/>
      <c r="D15" s="43"/>
      <c r="E15" s="43"/>
      <c r="F15" s="43"/>
      <c r="G15" s="43"/>
      <c r="H15" s="43"/>
      <c r="I15" s="43"/>
    </row>
    <row r="16" spans="1:9" x14ac:dyDescent="0.25">
      <c r="A16" s="86" t="s">
        <v>44</v>
      </c>
      <c r="B16" s="86" t="s">
        <v>2</v>
      </c>
      <c r="C16" s="86"/>
      <c r="D16" s="86" t="s">
        <v>16</v>
      </c>
      <c r="E16" s="86" t="s">
        <v>4</v>
      </c>
      <c r="F16" s="88" t="s">
        <v>5</v>
      </c>
      <c r="G16" s="88" t="s">
        <v>38</v>
      </c>
      <c r="H16" s="88" t="s">
        <v>6</v>
      </c>
      <c r="I16" s="88" t="s">
        <v>7</v>
      </c>
    </row>
    <row r="17" spans="1:9" ht="15.75" thickBot="1" x14ac:dyDescent="0.3">
      <c r="A17" s="87"/>
      <c r="B17" s="87"/>
      <c r="C17" s="87"/>
      <c r="D17" s="87"/>
      <c r="E17" s="87"/>
      <c r="F17" s="89"/>
      <c r="G17" s="89"/>
      <c r="H17" s="89"/>
      <c r="I17" s="89"/>
    </row>
    <row r="18" spans="1:9" ht="49.5" customHeight="1" thickBot="1" x14ac:dyDescent="0.3">
      <c r="A18" s="52">
        <v>1</v>
      </c>
      <c r="B18" s="53" t="s">
        <v>17</v>
      </c>
      <c r="C18" s="54"/>
      <c r="D18" s="53" t="s">
        <v>18</v>
      </c>
      <c r="E18" s="53" t="s">
        <v>19</v>
      </c>
      <c r="F18" s="56">
        <v>2077632.15</v>
      </c>
      <c r="G18" s="37">
        <v>0</v>
      </c>
      <c r="H18" s="33">
        <v>2076550.45</v>
      </c>
      <c r="I18" s="33">
        <v>28300.93</v>
      </c>
    </row>
    <row r="19" spans="1:9" ht="63.75" thickBot="1" x14ac:dyDescent="0.3">
      <c r="A19" s="52">
        <v>2</v>
      </c>
      <c r="B19" s="53" t="s">
        <v>20</v>
      </c>
      <c r="C19" s="54"/>
      <c r="D19" s="53" t="s">
        <v>30</v>
      </c>
      <c r="E19" s="53" t="s">
        <v>21</v>
      </c>
      <c r="F19" s="33">
        <v>1405206.31</v>
      </c>
      <c r="G19" s="37">
        <f>19328+19480+19616+19720</f>
        <v>78144</v>
      </c>
      <c r="H19" s="33">
        <f>1139033.31+19616+19720</f>
        <v>1178369.31</v>
      </c>
      <c r="I19" s="33">
        <f>277871.16-19616-19720</f>
        <v>238535.15999999997</v>
      </c>
    </row>
    <row r="20" spans="1:9" ht="63.75" thickBot="1" x14ac:dyDescent="0.3">
      <c r="A20" s="52">
        <v>3</v>
      </c>
      <c r="B20" s="53" t="s">
        <v>22</v>
      </c>
      <c r="C20" s="54"/>
      <c r="D20" s="53" t="s">
        <v>31</v>
      </c>
      <c r="E20" s="53" t="s">
        <v>23</v>
      </c>
      <c r="F20" s="33">
        <v>2684110.7000000002</v>
      </c>
      <c r="G20" s="37">
        <f>53152+53570+53944+54230</f>
        <v>214896</v>
      </c>
      <c r="H20" s="33">
        <f>2404289.15+53944</f>
        <v>2458233.15</v>
      </c>
      <c r="I20" s="33">
        <f>417656.89-53944-54230</f>
        <v>309482.89</v>
      </c>
    </row>
    <row r="21" spans="1:9" ht="79.5" thickBot="1" x14ac:dyDescent="0.3">
      <c r="A21" s="52">
        <v>4</v>
      </c>
      <c r="B21" s="53" t="s">
        <v>24</v>
      </c>
      <c r="C21" s="54"/>
      <c r="D21" s="53" t="s">
        <v>32</v>
      </c>
      <c r="E21" s="53" t="s">
        <v>25</v>
      </c>
      <c r="F21" s="33">
        <v>349737.69</v>
      </c>
      <c r="G21" s="37">
        <v>31079.23</v>
      </c>
      <c r="H21" s="33">
        <f>234307.08</f>
        <v>234307.08</v>
      </c>
      <c r="I21" s="33">
        <f>101166.38</f>
        <v>101166.38</v>
      </c>
    </row>
    <row r="22" spans="1:9" ht="48" thickBot="1" x14ac:dyDescent="0.3">
      <c r="A22" s="52">
        <v>5</v>
      </c>
      <c r="B22" s="53" t="s">
        <v>26</v>
      </c>
      <c r="C22" s="54"/>
      <c r="D22" s="53" t="s">
        <v>34</v>
      </c>
      <c r="E22" s="53" t="s">
        <v>27</v>
      </c>
      <c r="F22" s="33">
        <v>3196878.6</v>
      </c>
      <c r="G22" s="37">
        <f>62816+63310+63752+64090</f>
        <v>253968</v>
      </c>
      <c r="H22" s="33">
        <f>2873929.26+63752+64090</f>
        <v>3001771.26</v>
      </c>
      <c r="I22" s="33">
        <f>466771.06-63752-64090</f>
        <v>338929.06</v>
      </c>
    </row>
    <row r="23" spans="1:9" ht="16.5" thickBot="1" x14ac:dyDescent="0.3">
      <c r="A23" s="81" t="s">
        <v>28</v>
      </c>
      <c r="B23" s="82"/>
      <c r="C23" s="82"/>
      <c r="D23" s="82"/>
      <c r="E23" s="83"/>
      <c r="F23" s="57">
        <f>SUM(F18:F22)</f>
        <v>9713565.4500000011</v>
      </c>
      <c r="G23" s="38">
        <f>SUM(G18:G22)</f>
        <v>578087.23</v>
      </c>
      <c r="H23" s="57">
        <f>SUM(H18:H22)</f>
        <v>8949231.25</v>
      </c>
      <c r="I23" s="57">
        <f>SUM(I18:I22)</f>
        <v>1016414.4199999999</v>
      </c>
    </row>
  </sheetData>
  <mergeCells count="17">
    <mergeCell ref="A23:E23"/>
    <mergeCell ref="A14:I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A12:I12"/>
    <mergeCell ref="A1:I1"/>
    <mergeCell ref="A3:I3"/>
    <mergeCell ref="C5:D5"/>
    <mergeCell ref="A8:E8"/>
    <mergeCell ref="A11:I11"/>
  </mergeCells>
  <pageMargins left="0.7" right="0.7" top="0.75" bottom="0.75" header="0.3" footer="0.3"/>
  <pageSetup paperSize="9" scale="95" orientation="landscape" r:id="rId1"/>
  <rowBreaks count="1" manualBreakCount="1">
    <brk id="9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2D63D-1A59-4C2B-8131-04D65AB77A16}">
  <dimension ref="A1:I23"/>
  <sheetViews>
    <sheetView tabSelected="1" topLeftCell="A4" workbookViewId="0">
      <selection activeCell="D16" sqref="D16:D17"/>
    </sheetView>
  </sheetViews>
  <sheetFormatPr baseColWidth="10" defaultRowHeight="15" x14ac:dyDescent="0.25"/>
  <cols>
    <col min="1" max="1" width="8" bestFit="1" customWidth="1"/>
    <col min="2" max="2" width="15.7109375" customWidth="1"/>
    <col min="3" max="3" width="0" hidden="1" customWidth="1"/>
    <col min="4" max="4" width="19" customWidth="1"/>
    <col min="5" max="5" width="19.42578125" customWidth="1"/>
    <col min="6" max="6" width="14.42578125" customWidth="1"/>
    <col min="7" max="7" width="16.28515625" customWidth="1"/>
    <col min="8" max="8" width="16.5703125" customWidth="1"/>
    <col min="9" max="9" width="16.7109375" customWidth="1"/>
  </cols>
  <sheetData>
    <row r="1" spans="1:9" x14ac:dyDescent="0.25">
      <c r="A1" s="84" t="s">
        <v>1</v>
      </c>
      <c r="B1" s="85"/>
      <c r="C1" s="85"/>
      <c r="D1" s="85"/>
      <c r="E1" s="85"/>
      <c r="F1" s="85"/>
      <c r="G1" s="85"/>
      <c r="H1" s="85"/>
      <c r="I1" s="85"/>
    </row>
    <row r="2" spans="1:9" ht="18" x14ac:dyDescent="0.25">
      <c r="A2" s="62"/>
      <c r="B2" s="63"/>
      <c r="C2" s="63"/>
      <c r="D2" s="63"/>
      <c r="E2" s="63"/>
      <c r="F2" s="63"/>
      <c r="G2" s="63"/>
      <c r="H2" s="63"/>
      <c r="I2" s="63"/>
    </row>
    <row r="3" spans="1:9" x14ac:dyDescent="0.25">
      <c r="A3" s="90" t="s">
        <v>47</v>
      </c>
      <c r="B3" s="91"/>
      <c r="C3" s="91"/>
      <c r="D3" s="91"/>
      <c r="E3" s="91"/>
      <c r="F3" s="91"/>
      <c r="G3" s="91"/>
      <c r="H3" s="91"/>
      <c r="I3" s="91"/>
    </row>
    <row r="4" spans="1:9" ht="18" x14ac:dyDescent="0.25">
      <c r="A4" s="64"/>
      <c r="B4" s="65"/>
      <c r="C4" s="65"/>
      <c r="D4" s="65"/>
      <c r="E4" s="65"/>
      <c r="F4" s="65"/>
      <c r="G4" s="65"/>
      <c r="H4" s="65"/>
      <c r="I4" s="65"/>
    </row>
    <row r="5" spans="1:9" ht="15.75" thickBot="1" x14ac:dyDescent="0.3">
      <c r="A5" s="43"/>
      <c r="B5" s="43"/>
      <c r="C5" s="92"/>
      <c r="D5" s="92"/>
      <c r="E5" s="43"/>
      <c r="F5" s="43"/>
      <c r="G5" s="43"/>
      <c r="H5" s="43"/>
      <c r="I5" s="43"/>
    </row>
    <row r="6" spans="1:9" ht="48" thickBot="1" x14ac:dyDescent="0.3">
      <c r="A6" s="44" t="s">
        <v>44</v>
      </c>
      <c r="B6" s="45" t="s">
        <v>2</v>
      </c>
      <c r="C6" s="46"/>
      <c r="D6" s="45" t="s">
        <v>3</v>
      </c>
      <c r="E6" s="45" t="s">
        <v>4</v>
      </c>
      <c r="F6" s="46" t="s">
        <v>5</v>
      </c>
      <c r="G6" s="46" t="s">
        <v>37</v>
      </c>
      <c r="H6" s="46" t="s">
        <v>6</v>
      </c>
      <c r="I6" s="46" t="s">
        <v>7</v>
      </c>
    </row>
    <row r="7" spans="1:9" ht="55.5" customHeight="1" thickBot="1" x14ac:dyDescent="0.3">
      <c r="A7" s="47">
        <v>1</v>
      </c>
      <c r="B7" s="47" t="s">
        <v>12</v>
      </c>
      <c r="C7" s="48"/>
      <c r="D7" s="47" t="s">
        <v>13</v>
      </c>
      <c r="E7" s="47" t="s">
        <v>14</v>
      </c>
      <c r="F7" s="32">
        <v>1399337.42</v>
      </c>
      <c r="G7" s="32">
        <v>0</v>
      </c>
      <c r="H7" s="32">
        <v>1364845.04</v>
      </c>
      <c r="I7" s="32">
        <v>34492.379999999997</v>
      </c>
    </row>
    <row r="8" spans="1:9" ht="16.5" thickBot="1" x14ac:dyDescent="0.3">
      <c r="A8" s="93" t="s">
        <v>15</v>
      </c>
      <c r="B8" s="94"/>
      <c r="C8" s="94"/>
      <c r="D8" s="94"/>
      <c r="E8" s="95"/>
      <c r="F8" s="49">
        <f>SUM(F7:F7)</f>
        <v>1399337.42</v>
      </c>
      <c r="G8" s="49">
        <f>SUM(G7:G7)</f>
        <v>0</v>
      </c>
      <c r="H8" s="49">
        <f>SUM(H7:H7)</f>
        <v>1364845.04</v>
      </c>
      <c r="I8" s="49">
        <f>SUM(I7:I7)</f>
        <v>34492.379999999997</v>
      </c>
    </row>
    <row r="9" spans="1:9" ht="15.75" x14ac:dyDescent="0.25">
      <c r="A9" s="34"/>
      <c r="B9" s="34"/>
      <c r="C9" s="35"/>
      <c r="D9" s="34"/>
      <c r="E9" s="34"/>
      <c r="F9" s="34"/>
      <c r="G9" s="34"/>
      <c r="H9" s="34"/>
      <c r="I9" s="34"/>
    </row>
    <row r="10" spans="1:9" x14ac:dyDescent="0.25">
      <c r="A10" s="34"/>
      <c r="B10" s="34"/>
      <c r="C10" s="36"/>
      <c r="D10" s="34"/>
      <c r="E10" s="34"/>
      <c r="F10" s="34"/>
      <c r="G10" s="34"/>
      <c r="H10" s="34"/>
      <c r="I10" s="34"/>
    </row>
    <row r="11" spans="1:9" x14ac:dyDescent="0.25">
      <c r="A11" s="84" t="s">
        <v>0</v>
      </c>
      <c r="B11" s="85"/>
      <c r="C11" s="85"/>
      <c r="D11" s="85"/>
      <c r="E11" s="85"/>
      <c r="F11" s="85"/>
      <c r="G11" s="85"/>
      <c r="H11" s="85"/>
      <c r="I11" s="85"/>
    </row>
    <row r="12" spans="1:9" x14ac:dyDescent="0.25">
      <c r="A12" s="84" t="s">
        <v>1</v>
      </c>
      <c r="B12" s="85"/>
      <c r="C12" s="85"/>
      <c r="D12" s="85"/>
      <c r="E12" s="85"/>
      <c r="F12" s="85"/>
      <c r="G12" s="85"/>
      <c r="H12" s="85"/>
      <c r="I12" s="85"/>
    </row>
    <row r="13" spans="1:9" ht="18" x14ac:dyDescent="0.25">
      <c r="A13" s="50"/>
      <c r="B13" s="50"/>
      <c r="C13" s="51" t="s">
        <v>29</v>
      </c>
      <c r="D13" s="50"/>
      <c r="E13" s="50"/>
      <c r="F13" s="50"/>
      <c r="G13" s="50"/>
      <c r="H13" s="50"/>
      <c r="I13" s="50"/>
    </row>
    <row r="14" spans="1:9" x14ac:dyDescent="0.25">
      <c r="A14" s="84" t="s">
        <v>48</v>
      </c>
      <c r="B14" s="85"/>
      <c r="C14" s="85"/>
      <c r="D14" s="85"/>
      <c r="E14" s="85"/>
      <c r="F14" s="85"/>
      <c r="G14" s="85"/>
      <c r="H14" s="85"/>
      <c r="I14" s="85"/>
    </row>
    <row r="15" spans="1:9" ht="15.75" thickBot="1" x14ac:dyDescent="0.3">
      <c r="A15" s="43"/>
      <c r="B15" s="43"/>
      <c r="C15" s="43"/>
      <c r="D15" s="43"/>
      <c r="E15" s="43"/>
      <c r="F15" s="43"/>
      <c r="G15" s="43"/>
      <c r="H15" s="43"/>
      <c r="I15" s="43"/>
    </row>
    <row r="16" spans="1:9" x14ac:dyDescent="0.25">
      <c r="A16" s="86" t="s">
        <v>44</v>
      </c>
      <c r="B16" s="86" t="s">
        <v>2</v>
      </c>
      <c r="C16" s="86"/>
      <c r="D16" s="86" t="s">
        <v>16</v>
      </c>
      <c r="E16" s="86" t="s">
        <v>4</v>
      </c>
      <c r="F16" s="88" t="s">
        <v>5</v>
      </c>
      <c r="G16" s="88" t="s">
        <v>38</v>
      </c>
      <c r="H16" s="88" t="s">
        <v>6</v>
      </c>
      <c r="I16" s="88" t="s">
        <v>7</v>
      </c>
    </row>
    <row r="17" spans="1:9" ht="15.75" thickBot="1" x14ac:dyDescent="0.3">
      <c r="A17" s="87"/>
      <c r="B17" s="87"/>
      <c r="C17" s="87"/>
      <c r="D17" s="87"/>
      <c r="E17" s="87"/>
      <c r="F17" s="89"/>
      <c r="G17" s="89"/>
      <c r="H17" s="89"/>
      <c r="I17" s="89"/>
    </row>
    <row r="18" spans="1:9" ht="45" customHeight="1" thickBot="1" x14ac:dyDescent="0.3">
      <c r="A18" s="52">
        <v>1</v>
      </c>
      <c r="B18" s="53" t="s">
        <v>17</v>
      </c>
      <c r="C18" s="54"/>
      <c r="D18" s="53" t="s">
        <v>18</v>
      </c>
      <c r="E18" s="53" t="s">
        <v>19</v>
      </c>
      <c r="F18" s="56">
        <v>2077632.15</v>
      </c>
      <c r="G18" s="37">
        <v>0</v>
      </c>
      <c r="H18" s="33">
        <v>2076550.45</v>
      </c>
      <c r="I18" s="33">
        <v>28300.93</v>
      </c>
    </row>
    <row r="19" spans="1:9" ht="71.25" customHeight="1" thickBot="1" x14ac:dyDescent="0.3">
      <c r="A19" s="52">
        <v>2</v>
      </c>
      <c r="B19" s="53" t="s">
        <v>20</v>
      </c>
      <c r="C19" s="54"/>
      <c r="D19" s="53" t="s">
        <v>30</v>
      </c>
      <c r="E19" s="53" t="s">
        <v>21</v>
      </c>
      <c r="F19" s="33">
        <v>1405206.31</v>
      </c>
      <c r="G19" s="37">
        <f>19328+19480+19616+19720+19760</f>
        <v>97904</v>
      </c>
      <c r="H19" s="33">
        <f>1139033.31+19616+19720+19760</f>
        <v>1198129.31</v>
      </c>
      <c r="I19" s="33">
        <f>277871.16-19616-19720-19760</f>
        <v>218775.15999999997</v>
      </c>
    </row>
    <row r="20" spans="1:9" ht="72" customHeight="1" thickBot="1" x14ac:dyDescent="0.3">
      <c r="A20" s="52">
        <v>3</v>
      </c>
      <c r="B20" s="53" t="s">
        <v>22</v>
      </c>
      <c r="C20" s="54"/>
      <c r="D20" s="53" t="s">
        <v>31</v>
      </c>
      <c r="E20" s="53" t="s">
        <v>23</v>
      </c>
      <c r="F20" s="33">
        <v>2684110.7000000002</v>
      </c>
      <c r="G20" s="37">
        <f>53152+53570+53944+54230+54340</f>
        <v>269236</v>
      </c>
      <c r="H20" s="33">
        <f>2404289.15+53944+54230+54340</f>
        <v>2566803.15</v>
      </c>
      <c r="I20" s="33">
        <f>417656.89-53944-54230-54340</f>
        <v>255142.89</v>
      </c>
    </row>
    <row r="21" spans="1:9" ht="78.75" customHeight="1" thickBot="1" x14ac:dyDescent="0.3">
      <c r="A21" s="52">
        <v>4</v>
      </c>
      <c r="B21" s="53" t="s">
        <v>24</v>
      </c>
      <c r="C21" s="54"/>
      <c r="D21" s="53" t="s">
        <v>32</v>
      </c>
      <c r="E21" s="53" t="s">
        <v>25</v>
      </c>
      <c r="F21" s="33">
        <v>349737.69</v>
      </c>
      <c r="G21" s="37">
        <v>31079.23</v>
      </c>
      <c r="H21" s="33">
        <f>234307.08</f>
        <v>234307.08</v>
      </c>
      <c r="I21" s="33">
        <f>101166.38</f>
        <v>101166.38</v>
      </c>
    </row>
    <row r="22" spans="1:9" ht="61.5" customHeight="1" thickBot="1" x14ac:dyDescent="0.3">
      <c r="A22" s="52">
        <v>5</v>
      </c>
      <c r="B22" s="53" t="s">
        <v>26</v>
      </c>
      <c r="C22" s="54"/>
      <c r="D22" s="53" t="s">
        <v>34</v>
      </c>
      <c r="E22" s="53" t="s">
        <v>27</v>
      </c>
      <c r="F22" s="33">
        <v>3196878.6</v>
      </c>
      <c r="G22" s="37">
        <f>62816+63310+63752+64090+64220</f>
        <v>318188</v>
      </c>
      <c r="H22" s="33">
        <f>2873929.26+63752+64090+64220</f>
        <v>3065991.26</v>
      </c>
      <c r="I22" s="33">
        <f>466771.06-63752-64090-64220</f>
        <v>274709.06</v>
      </c>
    </row>
    <row r="23" spans="1:9" ht="25.5" customHeight="1" thickBot="1" x14ac:dyDescent="0.3">
      <c r="A23" s="81" t="s">
        <v>28</v>
      </c>
      <c r="B23" s="82"/>
      <c r="C23" s="82"/>
      <c r="D23" s="82"/>
      <c r="E23" s="83"/>
      <c r="F23" s="57">
        <f>SUM(F18:F22)</f>
        <v>9713565.4500000011</v>
      </c>
      <c r="G23" s="38">
        <f>SUM(G18:G22)</f>
        <v>716407.23</v>
      </c>
      <c r="H23" s="57">
        <f>SUM(H18:H22)</f>
        <v>9141781.25</v>
      </c>
      <c r="I23" s="57">
        <f>SUM(I18:I22)</f>
        <v>878094.41999999993</v>
      </c>
    </row>
  </sheetData>
  <mergeCells count="17">
    <mergeCell ref="A23:E23"/>
    <mergeCell ref="A14:I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A1:I1"/>
    <mergeCell ref="A3:I3"/>
    <mergeCell ref="C5:D5"/>
    <mergeCell ref="A8:E8"/>
    <mergeCell ref="A11:I11"/>
    <mergeCell ref="A12:I12"/>
  </mergeCells>
  <pageMargins left="0.7" right="0.7" top="0.75" bottom="0.75" header="0.3" footer="0.3"/>
  <pageSetup paperSize="9" orientation="landscape" r:id="rId1"/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BECARIOS A ENERO 2018</vt:lpstr>
      <vt:lpstr>BECARIOS FEBRERO</vt:lpstr>
      <vt:lpstr>MARZO</vt:lpstr>
      <vt:lpstr>ABRIL</vt:lpstr>
      <vt:lpstr>MAYO</vt:lpstr>
      <vt:lpstr>ABRIL!Área_de_impresión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</dc:creator>
  <cp:lastModifiedBy>Carmen Mestre</cp:lastModifiedBy>
  <cp:lastPrinted>2018-06-05T17:07:11Z</cp:lastPrinted>
  <dcterms:created xsi:type="dcterms:W3CDTF">2015-11-30T18:04:44Z</dcterms:created>
  <dcterms:modified xsi:type="dcterms:W3CDTF">2018-06-05T17:07:20Z</dcterms:modified>
</cp:coreProperties>
</file>