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 Tortosa\Dropbox\PC (2)\Documents\Transparencia\"/>
    </mc:Choice>
  </mc:AlternateContent>
  <xr:revisionPtr revIDLastSave="0" documentId="13_ncr:1_{02E5C549-F924-4501-AEBE-21D53577B47F}" xr6:coauthVersionLast="47" xr6:coauthVersionMax="47" xr10:uidLastSave="{00000000-0000-0000-0000-000000000000}"/>
  <bookViews>
    <workbookView xWindow="-120" yWindow="-120" windowWidth="29040" windowHeight="15840" xr2:uid="{D8CB27B6-A575-40F6-A715-BD3511CD8052}"/>
  </bookViews>
  <sheets>
    <sheet name="Ejecución del mes.Luìs  " sheetId="5" r:id="rId1"/>
  </sheets>
  <externalReferences>
    <externalReference r:id="rId2"/>
  </externalReferences>
  <definedNames>
    <definedName name="_xlnm._FilterDatabase" localSheetId="0" hidden="1">'Ejecución del mes.Luìs  '!$A$7:$AC$84</definedName>
    <definedName name="_xlnm.Print_Area" localSheetId="0">'Ejecución del mes.Luìs  '!$B$1:$Q$107</definedName>
    <definedName name="Reporting_Country_Code">[1]Coverpage!$I$9</definedName>
    <definedName name="Reporting_Country_Name">[1]Coverpage!$I$8</definedName>
    <definedName name="Reporting_Period_Code">[1]Coverpage!$I$10</definedName>
    <definedName name="_xlnm.Print_Titles" localSheetId="0">'Ejecución del mes.Luìs  '!$B:$C,'Ejecución del mes.Luìs 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1" i="5" l="1"/>
  <c r="O51" i="5"/>
  <c r="N51" i="5"/>
  <c r="M51" i="5"/>
  <c r="L51" i="5"/>
  <c r="K51" i="5"/>
  <c r="J51" i="5"/>
  <c r="I51" i="5"/>
  <c r="H51" i="5"/>
  <c r="G51" i="5"/>
  <c r="F51" i="5"/>
  <c r="E51" i="5"/>
  <c r="D51" i="5"/>
  <c r="M61" i="5"/>
  <c r="N61" i="5"/>
  <c r="O61" i="5"/>
  <c r="L61" i="5"/>
  <c r="K61" i="5"/>
  <c r="J61" i="5"/>
  <c r="I61" i="5"/>
  <c r="H61" i="5"/>
  <c r="G61" i="5"/>
  <c r="F61" i="5"/>
  <c r="E61" i="5"/>
  <c r="D61" i="5"/>
  <c r="H9" i="5"/>
  <c r="G23" i="5" l="1"/>
  <c r="G14" i="5"/>
  <c r="G11" i="5"/>
  <c r="P11" i="5"/>
  <c r="G15" i="5"/>
  <c r="G16" i="5"/>
  <c r="G9" i="5"/>
  <c r="J15" i="5"/>
  <c r="P43" i="5"/>
  <c r="H25" i="5"/>
  <c r="H15" i="5"/>
  <c r="P72" i="5"/>
  <c r="P71" i="5"/>
  <c r="P70" i="5"/>
  <c r="P69" i="5" s="1"/>
  <c r="M69" i="5"/>
  <c r="L69" i="5"/>
  <c r="K69" i="5"/>
  <c r="J69" i="5"/>
  <c r="I69" i="5"/>
  <c r="H69" i="5"/>
  <c r="G69" i="5"/>
  <c r="F69" i="5"/>
  <c r="E69" i="5"/>
  <c r="P68" i="5"/>
  <c r="P67" i="5"/>
  <c r="P66" i="5" s="1"/>
  <c r="M66" i="5"/>
  <c r="L66" i="5"/>
  <c r="K66" i="5"/>
  <c r="J66" i="5"/>
  <c r="I66" i="5"/>
  <c r="H66" i="5"/>
  <c r="G66" i="5"/>
  <c r="F66" i="5"/>
  <c r="E66" i="5"/>
  <c r="D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0" i="5"/>
  <c r="P49" i="5"/>
  <c r="P48" i="5"/>
  <c r="P47" i="5"/>
  <c r="P46" i="5"/>
  <c r="P45" i="5"/>
  <c r="P44" i="5"/>
  <c r="P42" i="5"/>
  <c r="P41" i="5"/>
  <c r="P40" i="5"/>
  <c r="P39" i="5"/>
  <c r="P38" i="5"/>
  <c r="P37" i="5"/>
  <c r="P36" i="5"/>
  <c r="P34" i="5"/>
  <c r="P33" i="5"/>
  <c r="P32" i="5"/>
  <c r="P31" i="5"/>
  <c r="P30" i="5"/>
  <c r="P29" i="5"/>
  <c r="P28" i="5"/>
  <c r="P27" i="5"/>
  <c r="P26" i="5"/>
  <c r="O25" i="5"/>
  <c r="N25" i="5"/>
  <c r="M25" i="5"/>
  <c r="L25" i="5"/>
  <c r="K25" i="5"/>
  <c r="J25" i="5"/>
  <c r="I25" i="5"/>
  <c r="G25" i="5"/>
  <c r="F25" i="5"/>
  <c r="E25" i="5"/>
  <c r="D25" i="5"/>
  <c r="P24" i="5"/>
  <c r="P22" i="5"/>
  <c r="P21" i="5"/>
  <c r="P20" i="5"/>
  <c r="P19" i="5"/>
  <c r="P18" i="5"/>
  <c r="P17" i="5"/>
  <c r="P16" i="5"/>
  <c r="O15" i="5"/>
  <c r="N15" i="5"/>
  <c r="M15" i="5"/>
  <c r="L15" i="5"/>
  <c r="K15" i="5"/>
  <c r="I15" i="5"/>
  <c r="F15" i="5"/>
  <c r="E15" i="5"/>
  <c r="D15" i="5"/>
  <c r="P14" i="5"/>
  <c r="P13" i="5"/>
  <c r="P12" i="5"/>
  <c r="P10" i="5"/>
  <c r="O9" i="5"/>
  <c r="N9" i="5"/>
  <c r="M9" i="5"/>
  <c r="L9" i="5"/>
  <c r="K9" i="5"/>
  <c r="J9" i="5"/>
  <c r="I9" i="5"/>
  <c r="F9" i="5"/>
  <c r="E9" i="5"/>
  <c r="D9" i="5"/>
  <c r="AC8" i="5"/>
  <c r="W8" i="5"/>
  <c r="X8" i="5" s="1"/>
  <c r="Y8" i="5" s="1"/>
  <c r="Z8" i="5" s="1"/>
  <c r="AA8" i="5" s="1"/>
  <c r="V8" i="5"/>
  <c r="P23" i="5" l="1"/>
  <c r="P15" i="5" s="1"/>
  <c r="P35" i="5"/>
  <c r="H73" i="5"/>
  <c r="H84" i="5" s="1"/>
  <c r="O73" i="5"/>
  <c r="O84" i="5" s="1"/>
  <c r="N73" i="5"/>
  <c r="N84" i="5" s="1"/>
  <c r="O108" i="5" s="1"/>
  <c r="M73" i="5"/>
  <c r="M84" i="5" s="1"/>
  <c r="L73" i="5"/>
  <c r="L84" i="5" s="1"/>
  <c r="K73" i="5"/>
  <c r="K84" i="5" s="1"/>
  <c r="J73" i="5"/>
  <c r="J84" i="5" s="1"/>
  <c r="I73" i="5"/>
  <c r="I84" i="5" s="1"/>
  <c r="D73" i="5"/>
  <c r="D84" i="5" s="1"/>
  <c r="E73" i="5"/>
  <c r="E84" i="5" s="1"/>
  <c r="F73" i="5"/>
  <c r="F84" i="5" s="1"/>
  <c r="P25" i="5"/>
  <c r="G73" i="5"/>
  <c r="G84" i="5" s="1"/>
  <c r="R83" i="5" s="1"/>
  <c r="P9" i="5"/>
  <c r="AB7" i="5"/>
  <c r="AC7" i="5" s="1"/>
  <c r="H108" i="5" l="1"/>
  <c r="E108" i="5"/>
  <c r="D108" i="5"/>
  <c r="G108" i="5"/>
  <c r="J108" i="5"/>
  <c r="F108" i="5"/>
  <c r="N108" i="5"/>
  <c r="M108" i="5"/>
  <c r="L108" i="5"/>
  <c r="K108" i="5"/>
  <c r="I108" i="5"/>
  <c r="P73" i="5"/>
  <c r="P84" i="5" s="1"/>
</calcChain>
</file>

<file path=xl/sharedStrings.xml><?xml version="1.0" encoding="utf-8"?>
<sst xmlns="http://schemas.openxmlformats.org/spreadsheetml/2006/main" count="143" uniqueCount="125">
  <si>
    <t>Consejo Nacional de Investigaciones Agropecuarias y Forestales</t>
  </si>
  <si>
    <t>Notas:</t>
  </si>
  <si>
    <t>CONIAF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</si>
  <si>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</si>
  <si>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</si>
  <si>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 de  Gastos y Aplicaciones  Financieras  al mes de </t>
  </si>
  <si>
    <t xml:space="preserve">3. Se presenta la clasificación objetal del gasto al nivel de cuenta. </t>
  </si>
  <si>
    <t>En RD$</t>
  </si>
  <si>
    <t>4. Fecha de imputación: último día del mes analizado</t>
  </si>
  <si>
    <t>5. Fecha de registro: el día 10 del mes siguiente al mes analizado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</si>
  <si>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</si>
  <si>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</si>
  <si>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</si>
  <si>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</si>
  <si>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</si>
  <si>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</si>
  <si>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</si>
  <si>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</si>
  <si>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</si>
  <si>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</si>
  <si>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</si>
  <si>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</si>
  <si>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</si>
  <si>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</si>
  <si>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</si>
  <si>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</si>
  <si>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</si>
  <si>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</si>
  <si>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</si>
  <si>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</si>
  <si>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</si>
  <si>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</si>
  <si>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</si>
  <si>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</si>
  <si>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</si>
  <si>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</si>
  <si>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</si>
  <si>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</si>
  <si>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</si>
  <si>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</si>
  <si>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</si>
  <si>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</si>
  <si>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</si>
  <si>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</si>
  <si>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</si>
  <si>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</si>
  <si>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</si>
  <si>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</si>
  <si>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</si>
  <si>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</si>
  <si>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</si>
  <si>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</si>
  <si>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</si>
  <si>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</si>
  <si>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</si>
  <si>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</si>
  <si>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</si>
  <si>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</si>
  <si>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</si>
  <si>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</si>
  <si>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</si>
  <si>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</si>
  <si>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</si>
  <si>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</si>
  <si>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</si>
  <si>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</si>
  <si>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</si>
  <si>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</si>
  <si>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</si>
  <si>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 xml:space="preserve"> 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</si>
  <si>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</si>
  <si>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</si>
  <si>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</si>
  <si>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</si>
  <si>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</si>
  <si>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</si>
  <si>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</si>
  <si>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</si>
  <si>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</si>
  <si>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</si>
  <si>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</si>
  <si>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</si>
  <si>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</si>
  <si>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</si>
  <si>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</si>
  <si>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</si>
  <si>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</si>
  <si>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</si>
  <si>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</si>
  <si>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</si>
  <si>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</si>
  <si>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</si>
  <si>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</si>
  <si>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</si>
  <si>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</si>
  <si>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</si>
  <si>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</si>
  <si>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</si>
  <si>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</si>
  <si>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</si>
  <si>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</si>
  <si>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</si>
  <si>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</si>
  <si>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/>
  </si>
  <si>
    <t xml:space="preserve">                  Preparado por:   </t>
  </si>
  <si>
    <t xml:space="preserve">                 Revisado por:</t>
  </si>
  <si>
    <t>__________________________________</t>
  </si>
  <si>
    <t>_______________________________</t>
  </si>
  <si>
    <t xml:space="preserve">       Lic. Cruz Dilia Agramonte Perez</t>
  </si>
  <si>
    <t xml:space="preserve">               Enc. Contabilidad</t>
  </si>
  <si>
    <t>Enc. Dpto. Administrativo y Financiero</t>
  </si>
  <si>
    <t xml:space="preserve">   </t>
  </si>
  <si>
    <t xml:space="preserve">                                                                                                                   </t>
  </si>
  <si>
    <t xml:space="preserve">                </t>
  </si>
  <si>
    <t xml:space="preserve">                                                              </t>
  </si>
  <si>
    <t xml:space="preserve">                  </t>
  </si>
  <si>
    <t xml:space="preserve">           Directora Ejecutiva</t>
  </si>
  <si>
    <t>Dra. Ana María Barcelo Larocca</t>
  </si>
  <si>
    <t xml:space="preserve">             ________________________________________</t>
  </si>
  <si>
    <t xml:space="preserve">            Autorizado por:</t>
  </si>
  <si>
    <t xml:space="preserve">                                                                                                                                                                       </t>
  </si>
  <si>
    <t xml:space="preserve">        Lic. Mayra Martínez Romero</t>
  </si>
  <si>
    <t>del  año  2024</t>
  </si>
  <si>
    <t>Año 2024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</si>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</sst>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43" fontId="0" fillId="0" borderId="0" xfId="1" applyFont="1" applyProtection="1">
      <protection locked="0"/>
    </xf>
    <xf numFmtId="0" fontId="2" fillId="0" borderId="0" xfId="0" applyFont="1" applyProtection="1">
      <protection locked="0"/>
    </xf>
    <xf numFmtId="43" fontId="0" fillId="0" borderId="0" xfId="0" applyNumberFormat="1" applyProtection="1"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43" fontId="8" fillId="0" borderId="0" xfId="0" applyNumberFormat="1" applyFont="1"/>
    <xf numFmtId="0" fontId="3" fillId="0" borderId="1" xfId="0" applyFont="1" applyBorder="1" applyAlignment="1" applyProtection="1">
      <alignment horizontal="left" vertical="center" wrapText="1"/>
      <protection locked="0"/>
    </xf>
    <xf numFmtId="43" fontId="3" fillId="0" borderId="1" xfId="1" applyFont="1" applyBorder="1" applyAlignment="1" applyProtection="1">
      <alignment horizontal="left" vertical="center" wrapText="1"/>
      <protection locked="0"/>
    </xf>
    <xf numFmtId="43" fontId="3" fillId="0" borderId="0" xfId="1" applyFont="1" applyBorder="1" applyAlignment="1" applyProtection="1">
      <alignment horizontal="left" vertical="center" wrapText="1"/>
      <protection locked="0"/>
    </xf>
    <xf numFmtId="43" fontId="9" fillId="0" borderId="0" xfId="1" applyFont="1" applyBorder="1" applyAlignment="1" applyProtection="1">
      <alignment horizontal="left" vertical="center" wrapText="1"/>
      <protection locked="0"/>
    </xf>
    <xf numFmtId="43" fontId="0" fillId="0" borderId="0" xfId="1" applyFont="1" applyProtection="1"/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43" fontId="8" fillId="0" borderId="0" xfId="1" applyFont="1" applyProtection="1">
      <protection locked="0"/>
    </xf>
    <xf numFmtId="164" fontId="10" fillId="0" borderId="2" xfId="1" applyNumberFormat="1" applyFont="1" applyBorder="1" applyAlignment="1" applyProtection="1">
      <alignment vertical="center" wrapText="1"/>
    </xf>
    <xf numFmtId="164" fontId="10" fillId="0" borderId="3" xfId="1" applyNumberFormat="1" applyFont="1" applyBorder="1" applyAlignment="1" applyProtection="1">
      <alignment vertical="center" wrapText="1"/>
    </xf>
    <xf numFmtId="9" fontId="8" fillId="0" borderId="0" xfId="2" applyFont="1" applyProtection="1">
      <protection locked="0"/>
    </xf>
    <xf numFmtId="0" fontId="8" fillId="0" borderId="0" xfId="0" applyFont="1" applyAlignment="1" applyProtection="1">
      <alignment horizontal="left" vertical="center" wrapText="1" indent="2"/>
      <protection locked="0"/>
    </xf>
    <xf numFmtId="164" fontId="8" fillId="0" borderId="5" xfId="1" applyNumberFormat="1" applyFont="1" applyBorder="1" applyProtection="1"/>
    <xf numFmtId="164" fontId="10" fillId="0" borderId="4" xfId="1" applyNumberFormat="1" applyFont="1" applyBorder="1" applyAlignment="1" applyProtection="1">
      <alignment vertical="center" wrapText="1"/>
    </xf>
    <xf numFmtId="164" fontId="10" fillId="0" borderId="0" xfId="1" applyNumberFormat="1" applyFont="1" applyBorder="1" applyAlignment="1" applyProtection="1">
      <alignment vertical="center" wrapText="1"/>
    </xf>
    <xf numFmtId="164" fontId="8" fillId="0" borderId="4" xfId="0" applyNumberFormat="1" applyFont="1" applyBorder="1" applyAlignment="1" applyProtection="1">
      <alignment vertical="center" wrapText="1"/>
      <protection locked="0"/>
    </xf>
    <xf numFmtId="164" fontId="10" fillId="0" borderId="5" xfId="0" applyNumberFormat="1" applyFont="1" applyBorder="1" applyAlignment="1">
      <alignment vertical="center" wrapText="1"/>
    </xf>
    <xf numFmtId="164" fontId="10" fillId="0" borderId="4" xfId="0" applyNumberFormat="1" applyFont="1" applyBorder="1" applyAlignment="1">
      <alignment vertical="center" wrapText="1"/>
    </xf>
    <xf numFmtId="164" fontId="8" fillId="0" borderId="4" xfId="1" applyNumberFormat="1" applyFont="1" applyBorder="1" applyAlignment="1" applyProtection="1">
      <alignment vertical="center" wrapText="1"/>
      <protection locked="0"/>
    </xf>
    <xf numFmtId="164" fontId="8" fillId="0" borderId="6" xfId="1" applyNumberFormat="1" applyFont="1" applyBorder="1" applyProtection="1"/>
    <xf numFmtId="164" fontId="8" fillId="0" borderId="4" xfId="1" applyNumberFormat="1" applyFont="1" applyBorder="1" applyProtection="1">
      <protection locked="0"/>
    </xf>
    <xf numFmtId="164" fontId="8" fillId="0" borderId="0" xfId="1" applyNumberFormat="1" applyFont="1" applyBorder="1" applyProtection="1">
      <protection locked="0"/>
    </xf>
    <xf numFmtId="164" fontId="8" fillId="0" borderId="4" xfId="0" applyNumberFormat="1" applyFont="1" applyBorder="1" applyProtection="1">
      <protection locked="0"/>
    </xf>
    <xf numFmtId="164" fontId="10" fillId="0" borderId="4" xfId="1" applyNumberFormat="1" applyFont="1" applyBorder="1" applyAlignment="1" applyProtection="1">
      <alignment vertical="center" wrapText="1"/>
      <protection locked="0"/>
    </xf>
    <xf numFmtId="164" fontId="10" fillId="0" borderId="0" xfId="1" applyNumberFormat="1" applyFont="1" applyBorder="1" applyAlignment="1" applyProtection="1">
      <alignment vertical="center" wrapText="1"/>
      <protection locked="0"/>
    </xf>
    <xf numFmtId="164" fontId="10" fillId="0" borderId="5" xfId="1" applyNumberFormat="1" applyFont="1" applyBorder="1" applyAlignment="1" applyProtection="1">
      <alignment vertical="center" wrapText="1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164" fontId="10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8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164" fontId="10" fillId="0" borderId="1" xfId="0" applyNumberFormat="1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 indent="2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164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43" fontId="2" fillId="0" borderId="0" xfId="1" applyFont="1" applyProtection="1"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164" fontId="3" fillId="2" borderId="0" xfId="0" applyNumberFormat="1" applyFont="1" applyFill="1" applyAlignment="1" applyProtection="1">
      <alignment horizontal="center" vertical="center" wrapText="1"/>
      <protection locked="0"/>
    </xf>
    <xf numFmtId="164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0" xfId="0" applyNumberFormat="1" applyFont="1" applyFill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4" fillId="4" borderId="0" xfId="0" applyFont="1" applyFill="1" applyProtection="1">
      <protection locked="0"/>
    </xf>
    <xf numFmtId="0" fontId="4" fillId="4" borderId="0" xfId="0" applyFont="1" applyFill="1"/>
    <xf numFmtId="164" fontId="11" fillId="0" borderId="0" xfId="0" applyNumberFormat="1" applyFont="1" applyProtection="1">
      <protection locked="0"/>
    </xf>
    <xf numFmtId="164" fontId="8" fillId="0" borderId="3" xfId="1" applyNumberFormat="1" applyFont="1" applyBorder="1" applyProtection="1">
      <protection locked="0"/>
    </xf>
    <xf numFmtId="164" fontId="8" fillId="0" borderId="2" xfId="1" applyNumberFormat="1" applyFont="1" applyBorder="1" applyProtection="1">
      <protection locked="0"/>
    </xf>
    <xf numFmtId="164" fontId="8" fillId="0" borderId="0" xfId="1" applyNumberFormat="1" applyFont="1" applyBorder="1" applyAlignment="1" applyProtection="1">
      <alignment vertical="center" wrapText="1"/>
      <protection locked="0"/>
    </xf>
    <xf numFmtId="164" fontId="10" fillId="0" borderId="6" xfId="1" applyNumberFormat="1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164" fontId="6" fillId="0" borderId="0" xfId="1" applyNumberFormat="1" applyFont="1" applyAlignment="1" applyProtection="1">
      <alignment vertical="center" wrapText="1"/>
      <protection locked="0"/>
    </xf>
    <xf numFmtId="164" fontId="0" fillId="0" borderId="0" xfId="1" applyNumberFormat="1" applyFont="1" applyProtection="1">
      <protection locked="0"/>
    </xf>
    <xf numFmtId="164" fontId="7" fillId="2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Border="1" applyAlignment="1" applyProtection="1">
      <alignment horizontal="left" vertical="center" wrapText="1"/>
      <protection locked="0"/>
    </xf>
    <xf numFmtId="164" fontId="10" fillId="0" borderId="1" xfId="1" applyNumberFormat="1" applyFont="1" applyBorder="1" applyAlignment="1" applyProtection="1">
      <alignment vertical="center" wrapText="1"/>
      <protection locked="0"/>
    </xf>
    <xf numFmtId="164" fontId="3" fillId="2" borderId="0" xfId="1" applyNumberFormat="1" applyFont="1" applyFill="1" applyAlignment="1" applyProtection="1">
      <alignment horizontal="center" vertical="center" wrapText="1"/>
      <protection locked="0"/>
    </xf>
    <xf numFmtId="164" fontId="4" fillId="4" borderId="0" xfId="1" applyNumberFormat="1" applyFont="1" applyFill="1"/>
    <xf numFmtId="0" fontId="12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164" fontId="10" fillId="0" borderId="5" xfId="1" applyNumberFormat="1" applyFont="1" applyBorder="1" applyProtection="1"/>
    <xf numFmtId="164" fontId="10" fillId="0" borderId="0" xfId="1" applyNumberFormat="1" applyFont="1" applyFill="1" applyBorder="1" applyAlignment="1" applyProtection="1">
      <alignment vertical="center" wrapText="1"/>
    </xf>
    <xf numFmtId="164" fontId="8" fillId="0" borderId="0" xfId="0" applyNumberFormat="1" applyFont="1" applyBorder="1" applyProtection="1">
      <protection locked="0"/>
    </xf>
    <xf numFmtId="164" fontId="10" fillId="0" borderId="0" xfId="0" applyNumberFormat="1" applyFont="1" applyBorder="1" applyAlignment="1" applyProtection="1">
      <alignment vertical="center" wrapText="1"/>
      <protection locked="0"/>
    </xf>
    <xf numFmtId="164" fontId="10" fillId="0" borderId="0" xfId="0" applyNumberFormat="1" applyFont="1" applyBorder="1" applyAlignment="1">
      <alignment vertical="center" wrapText="1"/>
    </xf>
    <xf numFmtId="164" fontId="10" fillId="0" borderId="0" xfId="1" applyNumberFormat="1" applyFont="1" applyBorder="1" applyAlignment="1">
      <alignment vertical="center" wrapText="1"/>
    </xf>
    <xf numFmtId="164" fontId="10" fillId="3" borderId="9" xfId="1" applyNumberFormat="1" applyFont="1" applyFill="1" applyBorder="1" applyAlignment="1" applyProtection="1">
      <alignment horizontal="center" vertical="center" wrapText="1"/>
    </xf>
    <xf numFmtId="164" fontId="10" fillId="3" borderId="10" xfId="1" applyNumberFormat="1" applyFont="1" applyFill="1" applyBorder="1" applyAlignment="1" applyProtection="1">
      <alignment horizontal="center" vertical="center" wrapText="1"/>
    </xf>
    <xf numFmtId="164" fontId="8" fillId="0" borderId="5" xfId="0" applyNumberFormat="1" applyFont="1" applyBorder="1" applyProtection="1">
      <protection locked="0"/>
    </xf>
    <xf numFmtId="164" fontId="10" fillId="0" borderId="11" xfId="0" applyNumberFormat="1" applyFont="1" applyBorder="1" applyAlignment="1" applyProtection="1">
      <alignment vertical="center" wrapText="1"/>
      <protection locked="0"/>
    </xf>
    <xf numFmtId="164" fontId="10" fillId="0" borderId="12" xfId="0" applyNumberFormat="1" applyFont="1" applyBorder="1" applyAlignment="1" applyProtection="1">
      <alignment vertical="center" wrapText="1"/>
      <protection locked="0"/>
    </xf>
    <xf numFmtId="164" fontId="10" fillId="0" borderId="4" xfId="0" applyNumberFormat="1" applyFont="1" applyBorder="1" applyAlignment="1" applyProtection="1">
      <alignment vertical="center" wrapText="1"/>
      <protection locked="0"/>
    </xf>
    <xf numFmtId="164" fontId="0" fillId="0" borderId="4" xfId="0" applyNumberFormat="1" applyBorder="1" applyAlignment="1" applyProtection="1">
      <alignment vertical="center" wrapText="1"/>
      <protection locked="0"/>
    </xf>
    <xf numFmtId="164" fontId="0" fillId="0" borderId="0" xfId="0" applyNumberFormat="1" applyBorder="1" applyProtection="1">
      <protection locked="0"/>
    </xf>
    <xf numFmtId="164" fontId="0" fillId="0" borderId="0" xfId="1" applyNumberFormat="1" applyFont="1" applyBorder="1" applyProtection="1">
      <protection locked="0"/>
    </xf>
    <xf numFmtId="164" fontId="2" fillId="0" borderId="0" xfId="0" applyNumberFormat="1" applyFont="1" applyBorder="1" applyProtection="1">
      <protection locked="0"/>
    </xf>
    <xf numFmtId="164" fontId="0" fillId="0" borderId="5" xfId="0" applyNumberFormat="1" applyBorder="1" applyProtection="1">
      <protection locked="0"/>
    </xf>
    <xf numFmtId="164" fontId="3" fillId="0" borderId="4" xfId="0" applyNumberFormat="1" applyFont="1" applyBorder="1" applyAlignment="1" applyProtection="1">
      <alignment vertical="center" wrapText="1"/>
      <protection locked="0"/>
    </xf>
    <xf numFmtId="164" fontId="3" fillId="3" borderId="9" xfId="1" applyNumberFormat="1" applyFont="1" applyFill="1" applyBorder="1" applyAlignment="1" applyProtection="1">
      <alignment horizontal="center" vertical="center" wrapText="1"/>
    </xf>
    <xf numFmtId="164" fontId="3" fillId="3" borderId="8" xfId="1" applyNumberFormat="1" applyFont="1" applyFill="1" applyBorder="1" applyAlignment="1" applyProtection="1">
      <alignment horizontal="center" vertical="center" wrapText="1"/>
    </xf>
    <xf numFmtId="164" fontId="3" fillId="3" borderId="10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A49D4C35-A7A4-49E3-BC3D-1948F072191E}"/>
            </a:ext>
          </a:extLst>
        </xdr:cNvPr>
        <xdr:cNvSpPr/>
      </xdr:nvSpPr>
      <xdr:spPr>
        <a:xfrm>
          <a:off x="676790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96212</xdr:colOff>
      <xdr:row>0</xdr:row>
      <xdr:rowOff>239570</xdr:rowOff>
    </xdr:from>
    <xdr:to>
      <xdr:col>1</xdr:col>
      <xdr:colOff>1553221</xdr:colOff>
      <xdr:row>4</xdr:row>
      <xdr:rowOff>66387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03372D3-6D1E-47C7-B5B3-BC8114397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37" y="239570"/>
          <a:ext cx="1457009" cy="741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fsadfs1\Dominicana\TA\Presentacion%20de%20MEFP%202014\Formulario\Pedido%20de%20inform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>
        <row r="1">
          <cell r="A1" t="str">
            <v>GFSM2014_V1.4</v>
          </cell>
        </row>
        <row r="8">
          <cell r="I8" t="str">
            <v>República Dominicana</v>
          </cell>
        </row>
        <row r="10">
          <cell r="I10" t="str">
            <v>2015</v>
          </cell>
        </row>
      </sheetData>
      <sheetData sheetId="1"/>
      <sheetData sheetId="2">
        <row r="43">
          <cell r="E43" t="str">
            <v>NA</v>
          </cell>
        </row>
      </sheetData>
      <sheetData sheetId="3"/>
      <sheetData sheetId="4"/>
      <sheetData sheetId="5">
        <row r="8">
          <cell r="E8">
            <v>538004.74885550002</v>
          </cell>
        </row>
      </sheetData>
      <sheetData sheetId="6">
        <row r="8">
          <cell r="E8">
            <v>468412.79395844141</v>
          </cell>
        </row>
      </sheetData>
      <sheetData sheetId="7">
        <row r="8">
          <cell r="E8">
            <v>67749.306273195049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21C6-14D7-418D-8CBE-4EB4C2E142D4}">
  <dimension ref="A1:AC108"/>
  <sheetViews>
    <sheetView showGridLines="0" tabSelected="1" zoomScale="80" zoomScaleNormal="80" zoomScaleSheetLayoutView="90" workbookViewId="0">
      <pane xSplit="3" ySplit="9" topLeftCell="D58" activePane="bottomRight" state="frozen"/>
      <selection pane="topRight" activeCell="C1" sqref="C1"/>
      <selection pane="bottomLeft" activeCell="A10" sqref="A10"/>
      <selection pane="bottomRight" activeCell="K9" sqref="K8:K9"/>
    </sheetView>
  </sheetViews>
  <sheetFormatPr baseColWidth="10" defaultColWidth="9.140625" defaultRowHeight="15" x14ac:dyDescent="0.25"/>
  <cols>
    <col min="1" max="1" width="2.42578125" style="1" customWidth="1"/>
    <col min="2" max="2" width="40" style="2" customWidth="1"/>
    <col min="3" max="3" width="10.5703125" style="2" customWidth="1"/>
    <col min="4" max="8" width="13.42578125" style="2" customWidth="1"/>
    <col min="9" max="9" width="14.5703125" style="66" customWidth="1"/>
    <col min="10" max="10" width="14.28515625" style="2" customWidth="1"/>
    <col min="11" max="11" width="14" style="8" customWidth="1"/>
    <col min="12" max="12" width="13.85546875" style="2" customWidth="1"/>
    <col min="13" max="13" width="14.42578125" style="2" customWidth="1"/>
    <col min="14" max="14" width="15" style="2" customWidth="1"/>
    <col min="15" max="15" width="18" style="2" customWidth="1"/>
    <col min="16" max="16" width="15.28515625" style="2" customWidth="1"/>
    <col min="17" max="17" width="9.140625" style="2"/>
    <col min="18" max="18" width="96.7109375" style="2" customWidth="1"/>
    <col min="19" max="19" width="9.140625" style="2"/>
    <col min="20" max="27" width="6" style="2" bestFit="1" customWidth="1"/>
    <col min="28" max="29" width="7" style="2" bestFit="1" customWidth="1"/>
    <col min="30" max="16384" width="9.140625" style="2"/>
  </cols>
  <sheetData>
    <row r="1" spans="1:29" ht="18.75" x14ac:dyDescent="0.3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R1" s="3" t="s">
        <v>1</v>
      </c>
    </row>
    <row r="2" spans="1:29" ht="18.75" x14ac:dyDescent="0.25">
      <c r="B2" s="95" t="s">
        <v>2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R2" s="4" t="s">
        <v>3</v>
      </c>
    </row>
    <row r="3" spans="1:29" ht="18.75" x14ac:dyDescent="0.25">
      <c r="B3" s="95" t="s">
        <v>123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R3" s="4" t="s">
        <v>4</v>
      </c>
    </row>
    <row r="4" spans="1:29" ht="15.75" customHeight="1" x14ac:dyDescent="0.25">
      <c r="B4" s="5"/>
      <c r="C4" s="5"/>
      <c r="D4" s="5"/>
      <c r="E4" s="5"/>
      <c r="F4" s="6" t="s">
        <v>5</v>
      </c>
      <c r="G4" s="5"/>
      <c r="H4" s="5"/>
      <c r="I4" s="65"/>
      <c r="J4" s="64" t="s">
        <v>124</v>
      </c>
      <c r="K4" s="6" t="s">
        <v>122</v>
      </c>
      <c r="L4" s="5"/>
      <c r="M4" s="5"/>
      <c r="N4" s="5"/>
      <c r="O4" s="5"/>
      <c r="P4" s="5"/>
      <c r="R4" s="4" t="s">
        <v>6</v>
      </c>
    </row>
    <row r="5" spans="1:29" x14ac:dyDescent="0.25">
      <c r="B5" s="96" t="s">
        <v>7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R5" s="4" t="s">
        <v>8</v>
      </c>
    </row>
    <row r="6" spans="1:29" x14ac:dyDescent="0.25">
      <c r="D6" s="7"/>
      <c r="E6" s="7"/>
      <c r="F6" s="7"/>
      <c r="P6" s="9"/>
      <c r="R6" s="4" t="s">
        <v>9</v>
      </c>
    </row>
    <row r="7" spans="1:29" s="12" customFormat="1" ht="15.75" x14ac:dyDescent="0.25">
      <c r="A7" s="1"/>
      <c r="B7" s="10" t="s">
        <v>10</v>
      </c>
      <c r="C7" s="11" t="s">
        <v>11</v>
      </c>
      <c r="D7" s="11" t="s">
        <v>12</v>
      </c>
      <c r="E7" s="11" t="s">
        <v>13</v>
      </c>
      <c r="F7" s="11" t="s">
        <v>14</v>
      </c>
      <c r="G7" s="11" t="s">
        <v>15</v>
      </c>
      <c r="H7" s="11" t="s">
        <v>16</v>
      </c>
      <c r="I7" s="67" t="s">
        <v>17</v>
      </c>
      <c r="J7" s="11" t="s">
        <v>18</v>
      </c>
      <c r="K7" s="11" t="s">
        <v>19</v>
      </c>
      <c r="L7" s="11" t="s">
        <v>20</v>
      </c>
      <c r="M7" s="11" t="s">
        <v>21</v>
      </c>
      <c r="N7" s="11" t="s">
        <v>22</v>
      </c>
      <c r="O7" s="11" t="s">
        <v>23</v>
      </c>
      <c r="P7" s="11" t="s">
        <v>24</v>
      </c>
      <c r="AB7" s="13">
        <f>SUM(T8:AB8)</f>
        <v>11.029108875781253</v>
      </c>
      <c r="AC7" s="13">
        <f>+AB7+AC8</f>
        <v>13.989108875781252</v>
      </c>
    </row>
    <row r="8" spans="1:29" x14ac:dyDescent="0.25">
      <c r="B8" s="14" t="s">
        <v>25</v>
      </c>
      <c r="C8" s="15"/>
      <c r="D8" s="15"/>
      <c r="E8" s="16"/>
      <c r="F8" s="16"/>
      <c r="G8" s="16"/>
      <c r="H8" s="16"/>
      <c r="I8" s="68"/>
      <c r="J8" s="16"/>
      <c r="K8" s="17"/>
      <c r="L8" s="16"/>
      <c r="M8" s="16"/>
      <c r="N8" s="16"/>
      <c r="O8" s="16"/>
      <c r="P8" s="16"/>
      <c r="T8" s="7">
        <v>1</v>
      </c>
      <c r="U8" s="7">
        <v>1.05</v>
      </c>
      <c r="V8" s="18">
        <f>+U8*1.05</f>
        <v>1.1025</v>
      </c>
      <c r="W8" s="18">
        <f t="shared" ref="W8:AA8" si="0">+V8*1.05</f>
        <v>1.1576250000000001</v>
      </c>
      <c r="X8" s="18">
        <f t="shared" si="0"/>
        <v>1.2155062500000002</v>
      </c>
      <c r="Y8" s="18">
        <f t="shared" si="0"/>
        <v>1.2762815625000004</v>
      </c>
      <c r="Z8" s="18">
        <f t="shared" si="0"/>
        <v>1.3400956406250004</v>
      </c>
      <c r="AA8" s="18">
        <f t="shared" si="0"/>
        <v>1.4071004226562505</v>
      </c>
      <c r="AB8" s="7">
        <v>1.48</v>
      </c>
      <c r="AC8" s="18">
        <f>+AB8*2</f>
        <v>2.96</v>
      </c>
    </row>
    <row r="9" spans="1:29" s="12" customFormat="1" ht="30" x14ac:dyDescent="0.25">
      <c r="A9" s="19">
        <v>1</v>
      </c>
      <c r="B9" s="20" t="s">
        <v>26</v>
      </c>
      <c r="C9" s="21"/>
      <c r="D9" s="22">
        <f>SUM(D10:D14)</f>
        <v>2884643.49</v>
      </c>
      <c r="E9" s="23">
        <f t="shared" ref="E9:P9" si="1">SUM(E10:E14)</f>
        <v>2885544.0700000003</v>
      </c>
      <c r="F9" s="23">
        <f t="shared" si="1"/>
        <v>2949008.5700000003</v>
      </c>
      <c r="G9" s="23">
        <f t="shared" si="1"/>
        <v>3870026.5700000003</v>
      </c>
      <c r="H9" s="23">
        <f t="shared" si="1"/>
        <v>2949008.5700000003</v>
      </c>
      <c r="I9" s="23">
        <f t="shared" si="1"/>
        <v>2949008.5700000003</v>
      </c>
      <c r="J9" s="23">
        <f t="shared" si="1"/>
        <v>5405305.71</v>
      </c>
      <c r="K9" s="23">
        <f t="shared" si="1"/>
        <v>3025804.79</v>
      </c>
      <c r="L9" s="23">
        <f t="shared" si="1"/>
        <v>3092681.85</v>
      </c>
      <c r="M9" s="23">
        <f t="shared" si="1"/>
        <v>2944392.97</v>
      </c>
      <c r="N9" s="23">
        <f t="shared" si="1"/>
        <v>0</v>
      </c>
      <c r="O9" s="23">
        <f t="shared" si="1"/>
        <v>0</v>
      </c>
      <c r="P9" s="63">
        <f t="shared" si="1"/>
        <v>32955425.160000004</v>
      </c>
      <c r="T9" s="24"/>
    </row>
    <row r="10" spans="1:29" s="12" customFormat="1" x14ac:dyDescent="0.25">
      <c r="A10" s="19">
        <v>2</v>
      </c>
      <c r="B10" s="25" t="s">
        <v>27</v>
      </c>
      <c r="D10" s="29">
        <v>2456297.64</v>
      </c>
      <c r="E10" s="35">
        <v>2456297.64</v>
      </c>
      <c r="F10" s="35">
        <v>2511297.64</v>
      </c>
      <c r="G10" s="35">
        <v>2511297.64</v>
      </c>
      <c r="H10" s="35">
        <v>2511297.64</v>
      </c>
      <c r="I10" s="35">
        <v>2511297.64</v>
      </c>
      <c r="J10" s="35">
        <v>2511297.64</v>
      </c>
      <c r="K10" s="35">
        <v>2381325.7599999998</v>
      </c>
      <c r="L10" s="35">
        <v>2655586.52</v>
      </c>
      <c r="M10" s="35">
        <v>2507297.64</v>
      </c>
      <c r="N10" s="35">
        <v>0</v>
      </c>
      <c r="O10" s="35">
        <v>0</v>
      </c>
      <c r="P10" s="26">
        <f t="shared" ref="P10:P13" si="2">SUM(D10:O10)</f>
        <v>25013293.400000002</v>
      </c>
    </row>
    <row r="11" spans="1:29" s="12" customFormat="1" x14ac:dyDescent="0.25">
      <c r="A11" s="19">
        <v>2</v>
      </c>
      <c r="B11" s="25" t="s">
        <v>28</v>
      </c>
      <c r="D11" s="29">
        <v>65000</v>
      </c>
      <c r="E11" s="35">
        <v>65000</v>
      </c>
      <c r="F11" s="35">
        <v>65000</v>
      </c>
      <c r="G11" s="35">
        <f>921018+65000</f>
        <v>986018</v>
      </c>
      <c r="H11" s="35">
        <v>65000</v>
      </c>
      <c r="I11" s="35">
        <v>65000</v>
      </c>
      <c r="J11" s="35">
        <v>2521297.14</v>
      </c>
      <c r="K11" s="35">
        <v>65000</v>
      </c>
      <c r="L11" s="35">
        <v>65000</v>
      </c>
      <c r="M11" s="35">
        <v>65000</v>
      </c>
      <c r="N11" s="35">
        <v>0</v>
      </c>
      <c r="O11" s="35">
        <v>0</v>
      </c>
      <c r="P11" s="26">
        <f t="shared" si="2"/>
        <v>4027315.14</v>
      </c>
    </row>
    <row r="12" spans="1:29" s="12" customFormat="1" ht="30" x14ac:dyDescent="0.25">
      <c r="A12" s="19">
        <v>2</v>
      </c>
      <c r="B12" s="25" t="s">
        <v>29</v>
      </c>
      <c r="D12" s="29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26">
        <f t="shared" si="2"/>
        <v>0</v>
      </c>
    </row>
    <row r="13" spans="1:29" s="12" customFormat="1" ht="30" x14ac:dyDescent="0.25">
      <c r="A13" s="19">
        <v>2</v>
      </c>
      <c r="B13" s="25" t="s">
        <v>30</v>
      </c>
      <c r="D13" s="29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210000</v>
      </c>
      <c r="L13" s="35">
        <v>0</v>
      </c>
      <c r="M13" s="35">
        <v>0</v>
      </c>
      <c r="N13" s="35">
        <v>0</v>
      </c>
      <c r="O13" s="35">
        <v>0</v>
      </c>
      <c r="P13" s="26">
        <f t="shared" si="2"/>
        <v>210000</v>
      </c>
    </row>
    <row r="14" spans="1:29" s="12" customFormat="1" ht="30" x14ac:dyDescent="0.25">
      <c r="A14" s="19">
        <v>2</v>
      </c>
      <c r="B14" s="25" t="s">
        <v>31</v>
      </c>
      <c r="D14" s="29">
        <v>363345.85</v>
      </c>
      <c r="E14" s="62">
        <v>364246.43000000005</v>
      </c>
      <c r="F14" s="62">
        <v>372710.93000000005</v>
      </c>
      <c r="G14" s="62">
        <f>174755.92+178302.13+19652.88</f>
        <v>372710.93000000005</v>
      </c>
      <c r="H14" s="62">
        <v>372710.93000000005</v>
      </c>
      <c r="I14" s="62">
        <v>372710.93000000005</v>
      </c>
      <c r="J14" s="62">
        <v>372710.93000000005</v>
      </c>
      <c r="K14" s="62">
        <v>369479.03</v>
      </c>
      <c r="L14" s="62">
        <v>372095.33</v>
      </c>
      <c r="M14" s="62">
        <v>372095.33</v>
      </c>
      <c r="N14" s="62">
        <v>0</v>
      </c>
      <c r="O14" s="62">
        <v>0</v>
      </c>
      <c r="P14" s="26">
        <f>SUM(D14:O14)</f>
        <v>3704816.620000001</v>
      </c>
    </row>
    <row r="15" spans="1:29" s="12" customFormat="1" x14ac:dyDescent="0.25">
      <c r="A15" s="19">
        <v>1</v>
      </c>
      <c r="B15" s="20" t="s">
        <v>32</v>
      </c>
      <c r="D15" s="27">
        <f>SUM(D16:D24)</f>
        <v>476606.28</v>
      </c>
      <c r="E15" s="28">
        <f t="shared" ref="E15:P15" si="3">SUM(E16:E24)</f>
        <v>633925.69000000006</v>
      </c>
      <c r="F15" s="28">
        <f t="shared" si="3"/>
        <v>2665116.17</v>
      </c>
      <c r="G15" s="28">
        <f t="shared" si="3"/>
        <v>1090531.24</v>
      </c>
      <c r="H15" s="28">
        <f t="shared" si="3"/>
        <v>1136716.9099999999</v>
      </c>
      <c r="I15" s="28">
        <f t="shared" si="3"/>
        <v>1267261.83</v>
      </c>
      <c r="J15" s="28">
        <f t="shared" si="3"/>
        <v>1091204.24</v>
      </c>
      <c r="K15" s="28">
        <f t="shared" si="3"/>
        <v>970011.21</v>
      </c>
      <c r="L15" s="28">
        <f t="shared" si="3"/>
        <v>2422879.6799999997</v>
      </c>
      <c r="M15" s="28">
        <f t="shared" si="3"/>
        <v>2331758.08</v>
      </c>
      <c r="N15" s="28">
        <f t="shared" si="3"/>
        <v>0</v>
      </c>
      <c r="O15" s="28">
        <f t="shared" si="3"/>
        <v>0</v>
      </c>
      <c r="P15" s="39">
        <f t="shared" si="3"/>
        <v>14086011.329999998</v>
      </c>
    </row>
    <row r="16" spans="1:29" s="12" customFormat="1" x14ac:dyDescent="0.25">
      <c r="A16" s="19">
        <v>2</v>
      </c>
      <c r="B16" s="25" t="s">
        <v>33</v>
      </c>
      <c r="D16" s="29">
        <v>196866.31999999998</v>
      </c>
      <c r="E16" s="35">
        <v>147300.21</v>
      </c>
      <c r="F16" s="35">
        <v>169359.88999999998</v>
      </c>
      <c r="G16" s="35">
        <f>98325.24+59562.06+41872.65+609.4+2484</f>
        <v>202853.34999999998</v>
      </c>
      <c r="H16" s="35">
        <v>192109.74</v>
      </c>
      <c r="I16" s="35">
        <v>163302.79999999999</v>
      </c>
      <c r="J16" s="35">
        <v>447938.04000000004</v>
      </c>
      <c r="K16" s="35">
        <v>158205.85</v>
      </c>
      <c r="L16" s="35">
        <v>197041.16999999998</v>
      </c>
      <c r="M16" s="35">
        <v>202312.05</v>
      </c>
      <c r="N16" s="35">
        <v>0</v>
      </c>
      <c r="O16" s="35">
        <v>0</v>
      </c>
      <c r="P16" s="26">
        <f t="shared" ref="P16:P24" si="4">SUM(D16:O16)</f>
        <v>2077289.42</v>
      </c>
    </row>
    <row r="17" spans="1:16" s="12" customFormat="1" ht="30" x14ac:dyDescent="0.25">
      <c r="A17" s="19">
        <v>2</v>
      </c>
      <c r="B17" s="25" t="s">
        <v>34</v>
      </c>
      <c r="D17" s="29">
        <v>0</v>
      </c>
      <c r="E17" s="35">
        <v>0</v>
      </c>
      <c r="F17" s="35">
        <v>161660</v>
      </c>
      <c r="G17" s="35">
        <v>0</v>
      </c>
      <c r="H17" s="35">
        <v>37406</v>
      </c>
      <c r="I17" s="35">
        <v>16402</v>
      </c>
      <c r="J17" s="35">
        <v>0</v>
      </c>
      <c r="K17" s="35">
        <v>796.5</v>
      </c>
      <c r="L17" s="35">
        <v>0</v>
      </c>
      <c r="M17" s="35">
        <v>0</v>
      </c>
      <c r="N17" s="35">
        <v>0</v>
      </c>
      <c r="O17" s="35">
        <v>0</v>
      </c>
      <c r="P17" s="26">
        <f t="shared" si="4"/>
        <v>216264.5</v>
      </c>
    </row>
    <row r="18" spans="1:16" s="12" customFormat="1" x14ac:dyDescent="0.25">
      <c r="A18" s="19">
        <v>2</v>
      </c>
      <c r="B18" s="25" t="s">
        <v>35</v>
      </c>
      <c r="D18" s="29">
        <v>0</v>
      </c>
      <c r="E18" s="35">
        <v>151267.03</v>
      </c>
      <c r="F18" s="35">
        <v>117523.54</v>
      </c>
      <c r="G18" s="35">
        <v>224847.27</v>
      </c>
      <c r="H18" s="35">
        <v>163551.62</v>
      </c>
      <c r="I18" s="35">
        <v>106289.65</v>
      </c>
      <c r="J18" s="35">
        <v>198333.84</v>
      </c>
      <c r="K18" s="35">
        <v>207032.5</v>
      </c>
      <c r="L18" s="35">
        <v>165162.94</v>
      </c>
      <c r="M18" s="35">
        <v>194399.03</v>
      </c>
      <c r="N18" s="35">
        <v>0</v>
      </c>
      <c r="O18" s="35">
        <v>0</v>
      </c>
      <c r="P18" s="26">
        <f t="shared" si="4"/>
        <v>1528407.42</v>
      </c>
    </row>
    <row r="19" spans="1:16" s="12" customFormat="1" ht="18" customHeight="1" x14ac:dyDescent="0.25">
      <c r="A19" s="19">
        <v>2</v>
      </c>
      <c r="B19" s="25" t="s">
        <v>36</v>
      </c>
      <c r="D19" s="29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30253</v>
      </c>
      <c r="L19" s="35">
        <v>0</v>
      </c>
      <c r="M19" s="35">
        <v>0</v>
      </c>
      <c r="N19" s="35">
        <v>0</v>
      </c>
      <c r="O19" s="35">
        <v>0</v>
      </c>
      <c r="P19" s="26">
        <f t="shared" si="4"/>
        <v>30253</v>
      </c>
    </row>
    <row r="20" spans="1:16" s="12" customFormat="1" x14ac:dyDescent="0.25">
      <c r="A20" s="19">
        <v>2</v>
      </c>
      <c r="B20" s="25" t="s">
        <v>37</v>
      </c>
      <c r="D20" s="29">
        <v>0</v>
      </c>
      <c r="E20" s="35">
        <v>0</v>
      </c>
      <c r="F20" s="35">
        <v>150000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26">
        <f t="shared" si="4"/>
        <v>150000</v>
      </c>
    </row>
    <row r="21" spans="1:16" s="12" customFormat="1" x14ac:dyDescent="0.25">
      <c r="A21" s="19">
        <v>2</v>
      </c>
      <c r="B21" s="25" t="s">
        <v>38</v>
      </c>
      <c r="D21" s="29">
        <v>279739.96000000002</v>
      </c>
      <c r="E21" s="35">
        <v>287293.40000000002</v>
      </c>
      <c r="F21" s="35">
        <v>283790.74</v>
      </c>
      <c r="G21" s="35">
        <v>282987.42</v>
      </c>
      <c r="H21" s="35">
        <v>327635.52</v>
      </c>
      <c r="I21" s="35">
        <v>327635.52</v>
      </c>
      <c r="J21" s="35">
        <v>327635.52</v>
      </c>
      <c r="K21" s="35">
        <v>327635.52</v>
      </c>
      <c r="L21" s="35">
        <v>319677.37</v>
      </c>
      <c r="M21" s="35">
        <v>1066631.8500000001</v>
      </c>
      <c r="N21" s="35">
        <v>0</v>
      </c>
      <c r="O21" s="35">
        <v>0</v>
      </c>
      <c r="P21" s="26">
        <f t="shared" si="4"/>
        <v>3830662.8200000003</v>
      </c>
    </row>
    <row r="22" spans="1:16" s="12" customFormat="1" ht="45" x14ac:dyDescent="0.25">
      <c r="A22" s="19">
        <v>2</v>
      </c>
      <c r="B22" s="25" t="s">
        <v>39</v>
      </c>
      <c r="D22" s="29">
        <v>0</v>
      </c>
      <c r="E22" s="35">
        <v>30049</v>
      </c>
      <c r="F22" s="35">
        <v>182782</v>
      </c>
      <c r="G22" s="35">
        <v>80240</v>
      </c>
      <c r="H22" s="35">
        <v>267383.59000000003</v>
      </c>
      <c r="I22" s="35">
        <v>92197.95</v>
      </c>
      <c r="J22" s="35">
        <v>33185.839999999997</v>
      </c>
      <c r="K22" s="35">
        <v>64801.520000000004</v>
      </c>
      <c r="L22" s="35">
        <v>114566.2</v>
      </c>
      <c r="M22" s="35">
        <v>68415.149999999994</v>
      </c>
      <c r="N22" s="35">
        <v>0</v>
      </c>
      <c r="O22" s="35">
        <v>0</v>
      </c>
      <c r="P22" s="26">
        <f t="shared" si="4"/>
        <v>933621.25</v>
      </c>
    </row>
    <row r="23" spans="1:16" s="12" customFormat="1" ht="30" x14ac:dyDescent="0.25">
      <c r="A23" s="19">
        <v>2</v>
      </c>
      <c r="B23" s="25" t="s">
        <v>40</v>
      </c>
      <c r="D23" s="29">
        <v>0</v>
      </c>
      <c r="E23" s="35">
        <v>0</v>
      </c>
      <c r="F23" s="35">
        <v>1600000</v>
      </c>
      <c r="G23" s="35">
        <f>233999.9+17300</f>
        <v>251299.9</v>
      </c>
      <c r="H23" s="35">
        <v>0</v>
      </c>
      <c r="I23" s="35">
        <v>518953.91000000003</v>
      </c>
      <c r="J23" s="35">
        <v>21000</v>
      </c>
      <c r="K23" s="35">
        <v>147774.32</v>
      </c>
      <c r="L23" s="35">
        <v>1600000</v>
      </c>
      <c r="M23" s="35">
        <v>800000</v>
      </c>
      <c r="N23" s="35">
        <v>0</v>
      </c>
      <c r="O23" s="35">
        <v>0</v>
      </c>
      <c r="P23" s="26">
        <f t="shared" si="4"/>
        <v>4939028.13</v>
      </c>
    </row>
    <row r="24" spans="1:16" s="12" customFormat="1" ht="30" x14ac:dyDescent="0.25">
      <c r="A24" s="19">
        <v>2</v>
      </c>
      <c r="B24" s="25" t="s">
        <v>41</v>
      </c>
      <c r="D24" s="29">
        <v>0</v>
      </c>
      <c r="E24" s="35">
        <v>18016.05</v>
      </c>
      <c r="F24" s="35">
        <v>0</v>
      </c>
      <c r="G24" s="35">
        <v>48303.3</v>
      </c>
      <c r="H24" s="35">
        <v>148630.44</v>
      </c>
      <c r="I24" s="35">
        <v>42480</v>
      </c>
      <c r="J24" s="35">
        <v>63111</v>
      </c>
      <c r="K24" s="35">
        <v>33512</v>
      </c>
      <c r="L24" s="35">
        <v>26432</v>
      </c>
      <c r="M24" s="35">
        <v>0</v>
      </c>
      <c r="N24" s="35">
        <v>0</v>
      </c>
      <c r="O24" s="35">
        <v>0</v>
      </c>
      <c r="P24" s="26">
        <f t="shared" si="4"/>
        <v>380484.79000000004</v>
      </c>
    </row>
    <row r="25" spans="1:16" s="73" customFormat="1" x14ac:dyDescent="0.25">
      <c r="A25" s="72">
        <v>1</v>
      </c>
      <c r="B25" s="20" t="s">
        <v>42</v>
      </c>
      <c r="D25" s="27">
        <f t="shared" ref="D25:E25" si="5">SUM(D26:D34)</f>
        <v>0</v>
      </c>
      <c r="E25" s="28">
        <f t="shared" si="5"/>
        <v>100890</v>
      </c>
      <c r="F25" s="28">
        <f>SUM(F26:F34)</f>
        <v>152839.51</v>
      </c>
      <c r="G25" s="28">
        <f t="shared" ref="G25:P25" si="6">SUM(G26:G34)</f>
        <v>49000</v>
      </c>
      <c r="H25" s="28">
        <f t="shared" si="6"/>
        <v>770505</v>
      </c>
      <c r="I25" s="28">
        <f t="shared" si="6"/>
        <v>29716</v>
      </c>
      <c r="J25" s="28">
        <f t="shared" si="6"/>
        <v>529822</v>
      </c>
      <c r="K25" s="28">
        <f t="shared" si="6"/>
        <v>301451.12</v>
      </c>
      <c r="L25" s="28">
        <f t="shared" si="6"/>
        <v>93597.6</v>
      </c>
      <c r="M25" s="28">
        <f t="shared" si="6"/>
        <v>0</v>
      </c>
      <c r="N25" s="28">
        <f t="shared" si="6"/>
        <v>0</v>
      </c>
      <c r="O25" s="28">
        <f t="shared" si="6"/>
        <v>0</v>
      </c>
      <c r="P25" s="74">
        <f t="shared" si="6"/>
        <v>2027821.23</v>
      </c>
    </row>
    <row r="26" spans="1:16" s="12" customFormat="1" ht="30" x14ac:dyDescent="0.25">
      <c r="A26" s="19">
        <v>2</v>
      </c>
      <c r="B26" s="25" t="s">
        <v>43</v>
      </c>
      <c r="D26" s="29">
        <v>0</v>
      </c>
      <c r="E26" s="35">
        <v>0</v>
      </c>
      <c r="F26" s="35">
        <v>8004</v>
      </c>
      <c r="G26" s="35">
        <v>0</v>
      </c>
      <c r="H26" s="35">
        <v>0</v>
      </c>
      <c r="I26" s="35">
        <v>8004</v>
      </c>
      <c r="J26" s="35">
        <v>12272</v>
      </c>
      <c r="K26" s="35">
        <v>16892.95</v>
      </c>
      <c r="L26" s="35">
        <v>82505.600000000006</v>
      </c>
      <c r="M26" s="35">
        <v>0</v>
      </c>
      <c r="N26" s="35">
        <v>0</v>
      </c>
      <c r="O26" s="35">
        <v>0</v>
      </c>
      <c r="P26" s="26">
        <f t="shared" ref="P26:P72" si="7">SUM(D26:O26)</f>
        <v>127678.55</v>
      </c>
    </row>
    <row r="27" spans="1:16" s="12" customFormat="1" x14ac:dyDescent="0.25">
      <c r="A27" s="19">
        <v>2</v>
      </c>
      <c r="B27" s="25" t="s">
        <v>44</v>
      </c>
      <c r="D27" s="29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26">
        <f t="shared" si="7"/>
        <v>0</v>
      </c>
    </row>
    <row r="28" spans="1:16" s="12" customFormat="1" ht="30" x14ac:dyDescent="0.25">
      <c r="A28" s="19">
        <v>2</v>
      </c>
      <c r="B28" s="25" t="s">
        <v>45</v>
      </c>
      <c r="D28" s="29">
        <v>0</v>
      </c>
      <c r="E28" s="35">
        <v>0</v>
      </c>
      <c r="F28" s="35">
        <v>43862.37</v>
      </c>
      <c r="G28" s="35">
        <v>7700</v>
      </c>
      <c r="H28" s="35">
        <v>11505</v>
      </c>
      <c r="I28" s="35">
        <v>0</v>
      </c>
      <c r="J28" s="35">
        <v>11550</v>
      </c>
      <c r="K28" s="35">
        <v>46093.16</v>
      </c>
      <c r="L28" s="35">
        <v>0</v>
      </c>
      <c r="M28" s="35">
        <v>0</v>
      </c>
      <c r="N28" s="35">
        <v>0</v>
      </c>
      <c r="O28" s="35">
        <v>0</v>
      </c>
      <c r="P28" s="26">
        <f t="shared" si="7"/>
        <v>120710.53</v>
      </c>
    </row>
    <row r="29" spans="1:16" s="12" customFormat="1" x14ac:dyDescent="0.25">
      <c r="A29" s="19">
        <v>2</v>
      </c>
      <c r="B29" s="25" t="s">
        <v>46</v>
      </c>
      <c r="D29" s="29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6432.5</v>
      </c>
      <c r="L29" s="35">
        <v>0</v>
      </c>
      <c r="M29" s="35">
        <v>0</v>
      </c>
      <c r="N29" s="35">
        <v>0</v>
      </c>
      <c r="O29" s="35">
        <v>0</v>
      </c>
      <c r="P29" s="26">
        <f t="shared" si="7"/>
        <v>6432.5</v>
      </c>
    </row>
    <row r="30" spans="1:16" s="12" customFormat="1" ht="30" x14ac:dyDescent="0.25">
      <c r="A30" s="19">
        <v>2</v>
      </c>
      <c r="B30" s="25" t="s">
        <v>47</v>
      </c>
      <c r="D30" s="29">
        <v>0</v>
      </c>
      <c r="E30" s="35">
        <v>0</v>
      </c>
      <c r="F30" s="35">
        <v>54280</v>
      </c>
      <c r="G30" s="35">
        <v>0</v>
      </c>
      <c r="H30" s="35">
        <v>0</v>
      </c>
      <c r="I30" s="35">
        <v>21712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26">
        <f t="shared" si="7"/>
        <v>75992</v>
      </c>
    </row>
    <row r="31" spans="1:16" s="12" customFormat="1" ht="30" x14ac:dyDescent="0.25">
      <c r="A31" s="19">
        <v>2</v>
      </c>
      <c r="B31" s="25" t="s">
        <v>48</v>
      </c>
      <c r="D31" s="29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26">
        <f t="shared" si="7"/>
        <v>0</v>
      </c>
    </row>
    <row r="32" spans="1:16" s="12" customFormat="1" ht="30" x14ac:dyDescent="0.25">
      <c r="A32" s="19">
        <v>2</v>
      </c>
      <c r="B32" s="25" t="s">
        <v>49</v>
      </c>
      <c r="D32" s="29">
        <v>0</v>
      </c>
      <c r="E32" s="35">
        <v>0</v>
      </c>
      <c r="F32" s="35">
        <v>0</v>
      </c>
      <c r="G32" s="35">
        <v>0</v>
      </c>
      <c r="H32" s="35">
        <v>759000</v>
      </c>
      <c r="I32" s="35">
        <v>0</v>
      </c>
      <c r="J32" s="35">
        <v>506000</v>
      </c>
      <c r="K32" s="35">
        <v>570</v>
      </c>
      <c r="L32" s="35"/>
      <c r="M32" s="35">
        <v>0</v>
      </c>
      <c r="N32" s="35">
        <v>0</v>
      </c>
      <c r="O32" s="35">
        <v>0</v>
      </c>
      <c r="P32" s="26">
        <f t="shared" si="7"/>
        <v>1265570</v>
      </c>
    </row>
    <row r="33" spans="1:16" s="12" customFormat="1" ht="45" x14ac:dyDescent="0.25">
      <c r="A33" s="19">
        <v>2</v>
      </c>
      <c r="B33" s="25" t="s">
        <v>50</v>
      </c>
      <c r="D33" s="29"/>
      <c r="E33" s="76"/>
      <c r="F33" s="76"/>
      <c r="G33" s="76"/>
      <c r="H33" s="76"/>
      <c r="I33" s="35"/>
      <c r="J33" s="76"/>
      <c r="K33" s="76"/>
      <c r="L33" s="76">
        <v>11092</v>
      </c>
      <c r="M33" s="76"/>
      <c r="N33" s="76"/>
      <c r="O33" s="76"/>
      <c r="P33" s="26">
        <f t="shared" si="7"/>
        <v>11092</v>
      </c>
    </row>
    <row r="34" spans="1:16" s="12" customFormat="1" x14ac:dyDescent="0.25">
      <c r="A34" s="19">
        <v>2</v>
      </c>
      <c r="B34" s="25" t="s">
        <v>51</v>
      </c>
      <c r="D34" s="29">
        <v>0</v>
      </c>
      <c r="E34" s="35">
        <v>100890</v>
      </c>
      <c r="F34" s="35">
        <v>46693.14</v>
      </c>
      <c r="G34" s="35">
        <v>41300</v>
      </c>
      <c r="H34" s="35">
        <v>0</v>
      </c>
      <c r="I34" s="35">
        <v>0</v>
      </c>
      <c r="J34" s="35">
        <v>0</v>
      </c>
      <c r="K34" s="35">
        <v>231462.50999999998</v>
      </c>
      <c r="L34" s="35">
        <v>0</v>
      </c>
      <c r="M34" s="35">
        <v>0</v>
      </c>
      <c r="N34" s="35">
        <v>0</v>
      </c>
      <c r="O34" s="35">
        <v>0</v>
      </c>
      <c r="P34" s="26">
        <f t="shared" si="7"/>
        <v>420345.65</v>
      </c>
    </row>
    <row r="35" spans="1:16" s="12" customFormat="1" x14ac:dyDescent="0.25">
      <c r="A35" s="19">
        <v>1</v>
      </c>
      <c r="B35" s="20" t="s">
        <v>52</v>
      </c>
      <c r="D35" s="29"/>
      <c r="E35" s="77"/>
      <c r="F35" s="77"/>
      <c r="G35" s="77"/>
      <c r="H35" s="77"/>
      <c r="I35" s="38"/>
      <c r="J35" s="77"/>
      <c r="K35" s="77"/>
      <c r="L35" s="77"/>
      <c r="M35" s="77"/>
      <c r="N35" s="77"/>
      <c r="O35" s="77"/>
      <c r="P35" s="30">
        <f t="shared" ref="P35" si="8">+P36+P37+P38+P40+P41+P42</f>
        <v>0</v>
      </c>
    </row>
    <row r="36" spans="1:16" s="12" customFormat="1" ht="30" x14ac:dyDescent="0.25">
      <c r="A36" s="19">
        <v>2</v>
      </c>
      <c r="B36" s="25" t="s">
        <v>53</v>
      </c>
      <c r="D36" s="29"/>
      <c r="E36" s="76"/>
      <c r="F36" s="76"/>
      <c r="G36" s="76"/>
      <c r="H36" s="76"/>
      <c r="I36" s="35"/>
      <c r="J36" s="76"/>
      <c r="K36" s="76"/>
      <c r="L36" s="76"/>
      <c r="M36" s="76"/>
      <c r="N36" s="76"/>
      <c r="O36" s="76"/>
      <c r="P36" s="26">
        <f t="shared" si="7"/>
        <v>0</v>
      </c>
    </row>
    <row r="37" spans="1:16" s="12" customFormat="1" ht="30" x14ac:dyDescent="0.25">
      <c r="A37" s="19">
        <v>2</v>
      </c>
      <c r="B37" s="25" t="s">
        <v>54</v>
      </c>
      <c r="D37" s="29"/>
      <c r="E37" s="76"/>
      <c r="F37" s="76"/>
      <c r="G37" s="76"/>
      <c r="H37" s="76"/>
      <c r="I37" s="35"/>
      <c r="J37" s="76"/>
      <c r="K37" s="76"/>
      <c r="L37" s="76"/>
      <c r="M37" s="76"/>
      <c r="N37" s="76"/>
      <c r="O37" s="76"/>
      <c r="P37" s="26">
        <f t="shared" si="7"/>
        <v>0</v>
      </c>
    </row>
    <row r="38" spans="1:16" s="12" customFormat="1" ht="30" x14ac:dyDescent="0.25">
      <c r="A38" s="19">
        <v>2</v>
      </c>
      <c r="B38" s="25" t="s">
        <v>55</v>
      </c>
      <c r="D38" s="29"/>
      <c r="E38" s="76"/>
      <c r="F38" s="76"/>
      <c r="G38" s="76"/>
      <c r="H38" s="76"/>
      <c r="I38" s="35"/>
      <c r="J38" s="76"/>
      <c r="K38" s="76"/>
      <c r="L38" s="76"/>
      <c r="M38" s="76"/>
      <c r="N38" s="76"/>
      <c r="O38" s="76"/>
      <c r="P38" s="26">
        <f t="shared" si="7"/>
        <v>0</v>
      </c>
    </row>
    <row r="39" spans="1:16" s="12" customFormat="1" ht="30" x14ac:dyDescent="0.25">
      <c r="A39" s="19">
        <v>2</v>
      </c>
      <c r="B39" s="25" t="s">
        <v>56</v>
      </c>
      <c r="D39" s="29"/>
      <c r="E39" s="76"/>
      <c r="F39" s="76"/>
      <c r="G39" s="76"/>
      <c r="H39" s="76"/>
      <c r="I39" s="35"/>
      <c r="J39" s="76"/>
      <c r="K39" s="76"/>
      <c r="L39" s="76"/>
      <c r="M39" s="76"/>
      <c r="N39" s="76"/>
      <c r="O39" s="76"/>
      <c r="P39" s="26">
        <f t="shared" si="7"/>
        <v>0</v>
      </c>
    </row>
    <row r="40" spans="1:16" s="12" customFormat="1" ht="30" x14ac:dyDescent="0.25">
      <c r="A40" s="19">
        <v>2</v>
      </c>
      <c r="B40" s="25" t="s">
        <v>57</v>
      </c>
      <c r="D40" s="29"/>
      <c r="E40" s="76"/>
      <c r="F40" s="76"/>
      <c r="G40" s="76"/>
      <c r="H40" s="76"/>
      <c r="I40" s="35"/>
      <c r="J40" s="76"/>
      <c r="K40" s="76"/>
      <c r="L40" s="76"/>
      <c r="M40" s="76"/>
      <c r="N40" s="76"/>
      <c r="O40" s="76"/>
      <c r="P40" s="26">
        <f t="shared" si="7"/>
        <v>0</v>
      </c>
    </row>
    <row r="41" spans="1:16" s="12" customFormat="1" ht="30" x14ac:dyDescent="0.25">
      <c r="A41" s="19">
        <v>2</v>
      </c>
      <c r="B41" s="25" t="s">
        <v>58</v>
      </c>
      <c r="D41" s="29"/>
      <c r="E41" s="76"/>
      <c r="F41" s="76"/>
      <c r="G41" s="76"/>
      <c r="H41" s="76"/>
      <c r="I41" s="35"/>
      <c r="J41" s="76"/>
      <c r="K41" s="76"/>
      <c r="L41" s="76"/>
      <c r="M41" s="76"/>
      <c r="N41" s="76"/>
      <c r="O41" s="76"/>
      <c r="P41" s="26">
        <f t="shared" si="7"/>
        <v>0</v>
      </c>
    </row>
    <row r="42" spans="1:16" s="12" customFormat="1" ht="30" x14ac:dyDescent="0.25">
      <c r="A42" s="19">
        <v>2</v>
      </c>
      <c r="B42" s="25" t="s">
        <v>59</v>
      </c>
      <c r="D42" s="29"/>
      <c r="E42" s="76"/>
      <c r="F42" s="76"/>
      <c r="G42" s="76"/>
      <c r="H42" s="76"/>
      <c r="I42" s="35"/>
      <c r="J42" s="76"/>
      <c r="K42" s="76"/>
      <c r="L42" s="76"/>
      <c r="M42" s="76"/>
      <c r="N42" s="76"/>
      <c r="O42" s="76"/>
      <c r="P42" s="26">
        <f t="shared" si="7"/>
        <v>0</v>
      </c>
    </row>
    <row r="43" spans="1:16" s="12" customFormat="1" x14ac:dyDescent="0.25">
      <c r="A43" s="19">
        <v>1</v>
      </c>
      <c r="B43" s="20" t="s">
        <v>60</v>
      </c>
      <c r="D43" s="31"/>
      <c r="E43" s="76"/>
      <c r="F43" s="76"/>
      <c r="G43" s="76"/>
      <c r="H43" s="76"/>
      <c r="I43" s="35"/>
      <c r="J43" s="76"/>
      <c r="K43" s="76"/>
      <c r="L43" s="76"/>
      <c r="M43" s="76"/>
      <c r="N43" s="76"/>
      <c r="O43" s="76"/>
      <c r="P43" s="26">
        <f t="shared" ref="P43:P61" si="9">SUM(D43:M43)</f>
        <v>0</v>
      </c>
    </row>
    <row r="44" spans="1:16" s="12" customFormat="1" ht="30" x14ac:dyDescent="0.25">
      <c r="A44" s="19">
        <v>2</v>
      </c>
      <c r="B44" s="25" t="s">
        <v>61</v>
      </c>
      <c r="D44" s="29"/>
      <c r="E44" s="76"/>
      <c r="F44" s="76"/>
      <c r="G44" s="76"/>
      <c r="H44" s="76"/>
      <c r="I44" s="35"/>
      <c r="J44" s="76"/>
      <c r="K44" s="76"/>
      <c r="L44" s="76"/>
      <c r="M44" s="76"/>
      <c r="N44" s="76"/>
      <c r="O44" s="76"/>
      <c r="P44" s="26">
        <f t="shared" si="7"/>
        <v>0</v>
      </c>
    </row>
    <row r="45" spans="1:16" s="12" customFormat="1" ht="30" x14ac:dyDescent="0.25">
      <c r="A45" s="19">
        <v>2</v>
      </c>
      <c r="B45" s="25" t="s">
        <v>62</v>
      </c>
      <c r="D45" s="29">
        <v>0</v>
      </c>
      <c r="E45" s="76"/>
      <c r="F45" s="76"/>
      <c r="G45" s="76"/>
      <c r="H45" s="76"/>
      <c r="I45" s="35"/>
      <c r="J45" s="76"/>
      <c r="K45" s="76"/>
      <c r="L45" s="76"/>
      <c r="M45" s="76"/>
      <c r="N45" s="76"/>
      <c r="O45" s="76"/>
      <c r="P45" s="26">
        <f t="shared" si="7"/>
        <v>0</v>
      </c>
    </row>
    <row r="46" spans="1:16" s="12" customFormat="1" ht="30" x14ac:dyDescent="0.25">
      <c r="A46" s="19">
        <v>2</v>
      </c>
      <c r="B46" s="25" t="s">
        <v>63</v>
      </c>
      <c r="D46" s="29">
        <v>0</v>
      </c>
      <c r="E46" s="76"/>
      <c r="F46" s="76"/>
      <c r="G46" s="76"/>
      <c r="H46" s="76"/>
      <c r="I46" s="35"/>
      <c r="J46" s="76"/>
      <c r="K46" s="76"/>
      <c r="L46" s="76"/>
      <c r="M46" s="76"/>
      <c r="N46" s="76"/>
      <c r="O46" s="76"/>
      <c r="P46" s="26">
        <f t="shared" si="7"/>
        <v>0</v>
      </c>
    </row>
    <row r="47" spans="1:16" s="12" customFormat="1" ht="30" x14ac:dyDescent="0.25">
      <c r="A47" s="19">
        <v>2</v>
      </c>
      <c r="B47" s="25" t="s">
        <v>64</v>
      </c>
      <c r="D47" s="29">
        <v>0</v>
      </c>
      <c r="E47" s="76"/>
      <c r="F47" s="76"/>
      <c r="G47" s="76"/>
      <c r="H47" s="76"/>
      <c r="I47" s="35"/>
      <c r="J47" s="76"/>
      <c r="K47" s="76"/>
      <c r="L47" s="76"/>
      <c r="M47" s="76"/>
      <c r="N47" s="76"/>
      <c r="O47" s="76"/>
      <c r="P47" s="26">
        <f t="shared" si="7"/>
        <v>0</v>
      </c>
    </row>
    <row r="48" spans="1:16" s="12" customFormat="1" ht="30" x14ac:dyDescent="0.25">
      <c r="A48" s="19">
        <v>2</v>
      </c>
      <c r="B48" s="25" t="s">
        <v>65</v>
      </c>
      <c r="D48" s="29">
        <v>0</v>
      </c>
      <c r="E48" s="76"/>
      <c r="F48" s="76"/>
      <c r="G48" s="76"/>
      <c r="H48" s="76"/>
      <c r="I48" s="35"/>
      <c r="J48" s="76"/>
      <c r="K48" s="76"/>
      <c r="L48" s="76"/>
      <c r="M48" s="76"/>
      <c r="N48" s="76"/>
      <c r="O48" s="76"/>
      <c r="P48" s="26">
        <f t="shared" si="7"/>
        <v>0</v>
      </c>
    </row>
    <row r="49" spans="1:16" s="12" customFormat="1" ht="30" x14ac:dyDescent="0.25">
      <c r="A49" s="19">
        <v>2</v>
      </c>
      <c r="B49" s="25" t="s">
        <v>66</v>
      </c>
      <c r="D49" s="29">
        <v>0</v>
      </c>
      <c r="E49" s="76"/>
      <c r="F49" s="76"/>
      <c r="G49" s="76"/>
      <c r="H49" s="76"/>
      <c r="I49" s="35"/>
      <c r="J49" s="76"/>
      <c r="K49" s="76"/>
      <c r="L49" s="76"/>
      <c r="M49" s="76"/>
      <c r="N49" s="76"/>
      <c r="O49" s="76"/>
      <c r="P49" s="26">
        <f t="shared" si="7"/>
        <v>0</v>
      </c>
    </row>
    <row r="50" spans="1:16" s="12" customFormat="1" ht="30" x14ac:dyDescent="0.25">
      <c r="A50" s="19">
        <v>2</v>
      </c>
      <c r="B50" s="25" t="s">
        <v>67</v>
      </c>
      <c r="D50" s="32">
        <v>0</v>
      </c>
      <c r="E50" s="76"/>
      <c r="F50" s="76"/>
      <c r="G50" s="76"/>
      <c r="H50" s="76"/>
      <c r="I50" s="35"/>
      <c r="J50" s="76"/>
      <c r="K50" s="76"/>
      <c r="L50" s="76"/>
      <c r="M50" s="76"/>
      <c r="N50" s="76"/>
      <c r="O50" s="76"/>
      <c r="P50" s="26">
        <f t="shared" si="7"/>
        <v>0</v>
      </c>
    </row>
    <row r="51" spans="1:16" s="12" customFormat="1" ht="30" x14ac:dyDescent="0.25">
      <c r="A51" s="19">
        <v>1</v>
      </c>
      <c r="B51" s="20" t="s">
        <v>68</v>
      </c>
      <c r="D51" s="27">
        <f>SUM(D52:D60)</f>
        <v>0</v>
      </c>
      <c r="E51" s="78">
        <f t="shared" ref="E51:P51" si="10">SUM(E52:E60)</f>
        <v>0</v>
      </c>
      <c r="F51" s="78">
        <f t="shared" si="10"/>
        <v>0</v>
      </c>
      <c r="G51" s="78">
        <f t="shared" si="10"/>
        <v>0</v>
      </c>
      <c r="H51" s="78">
        <f t="shared" si="10"/>
        <v>225616</v>
      </c>
      <c r="I51" s="79">
        <f t="shared" si="10"/>
        <v>0</v>
      </c>
      <c r="J51" s="28">
        <f t="shared" si="10"/>
        <v>0</v>
      </c>
      <c r="K51" s="28">
        <f t="shared" si="10"/>
        <v>0</v>
      </c>
      <c r="L51" s="28">
        <f t="shared" si="10"/>
        <v>0</v>
      </c>
      <c r="M51" s="28">
        <f t="shared" si="10"/>
        <v>0</v>
      </c>
      <c r="N51" s="78">
        <f t="shared" si="10"/>
        <v>0</v>
      </c>
      <c r="O51" s="78">
        <f t="shared" si="10"/>
        <v>0</v>
      </c>
      <c r="P51" s="39">
        <f t="shared" si="10"/>
        <v>225616</v>
      </c>
    </row>
    <row r="52" spans="1:16" s="12" customFormat="1" x14ac:dyDescent="0.25">
      <c r="A52" s="19">
        <v>2</v>
      </c>
      <c r="B52" s="25" t="s">
        <v>70</v>
      </c>
      <c r="D52" s="61">
        <v>0</v>
      </c>
      <c r="E52" s="60">
        <v>0</v>
      </c>
      <c r="F52" s="60">
        <v>0</v>
      </c>
      <c r="G52" s="60">
        <v>0</v>
      </c>
      <c r="H52" s="60">
        <v>225616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33">
        <f t="shared" si="7"/>
        <v>225616</v>
      </c>
    </row>
    <row r="53" spans="1:16" s="12" customFormat="1" ht="30" x14ac:dyDescent="0.25">
      <c r="A53" s="19">
        <v>2</v>
      </c>
      <c r="B53" s="25" t="s">
        <v>71</v>
      </c>
      <c r="D53" s="34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26">
        <f t="shared" si="7"/>
        <v>0</v>
      </c>
    </row>
    <row r="54" spans="1:16" s="12" customFormat="1" ht="30" x14ac:dyDescent="0.25">
      <c r="A54" s="19">
        <v>2</v>
      </c>
      <c r="B54" s="25" t="s">
        <v>72</v>
      </c>
      <c r="D54" s="34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26">
        <f t="shared" si="7"/>
        <v>0</v>
      </c>
    </row>
    <row r="55" spans="1:16" s="12" customFormat="1" ht="30" x14ac:dyDescent="0.25">
      <c r="A55" s="19">
        <v>2</v>
      </c>
      <c r="B55" s="25" t="s">
        <v>73</v>
      </c>
      <c r="D55" s="34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26">
        <f t="shared" si="7"/>
        <v>0</v>
      </c>
    </row>
    <row r="56" spans="1:16" s="12" customFormat="1" ht="30" x14ac:dyDescent="0.25">
      <c r="A56" s="19">
        <v>2</v>
      </c>
      <c r="B56" s="25" t="s">
        <v>74</v>
      </c>
      <c r="D56" s="34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26">
        <f t="shared" si="7"/>
        <v>0</v>
      </c>
    </row>
    <row r="57" spans="1:16" s="12" customFormat="1" ht="30" x14ac:dyDescent="0.25">
      <c r="A57" s="19">
        <v>2</v>
      </c>
      <c r="B57" s="25" t="s">
        <v>75</v>
      </c>
      <c r="D57" s="34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26">
        <f t="shared" si="7"/>
        <v>0</v>
      </c>
    </row>
    <row r="58" spans="1:16" s="12" customFormat="1" ht="30" x14ac:dyDescent="0.25">
      <c r="A58" s="19">
        <v>2</v>
      </c>
      <c r="B58" s="25" t="s">
        <v>76</v>
      </c>
      <c r="D58" s="34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26">
        <f t="shared" si="7"/>
        <v>0</v>
      </c>
    </row>
    <row r="59" spans="1:16" s="12" customFormat="1" x14ac:dyDescent="0.25">
      <c r="A59" s="19">
        <v>2</v>
      </c>
      <c r="B59" s="25" t="s">
        <v>77</v>
      </c>
      <c r="D59" s="34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26">
        <f t="shared" si="7"/>
        <v>0</v>
      </c>
    </row>
    <row r="60" spans="1:16" s="12" customFormat="1" ht="45" x14ac:dyDescent="0.25">
      <c r="A60" s="19">
        <v>2</v>
      </c>
      <c r="B60" s="25" t="s">
        <v>78</v>
      </c>
      <c r="D60" s="34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26">
        <f t="shared" si="7"/>
        <v>0</v>
      </c>
    </row>
    <row r="61" spans="1:16" s="73" customFormat="1" x14ac:dyDescent="0.25">
      <c r="A61" s="72">
        <v>1</v>
      </c>
      <c r="B61" s="20" t="s">
        <v>79</v>
      </c>
      <c r="D61" s="27">
        <f t="shared" ref="D61:O61" si="11">SUM(D62:D65)</f>
        <v>0</v>
      </c>
      <c r="E61" s="28">
        <f t="shared" si="11"/>
        <v>0</v>
      </c>
      <c r="F61" s="28">
        <f t="shared" si="11"/>
        <v>0</v>
      </c>
      <c r="G61" s="28">
        <f t="shared" si="11"/>
        <v>0</v>
      </c>
      <c r="H61" s="28">
        <f t="shared" si="11"/>
        <v>753469.43</v>
      </c>
      <c r="I61" s="28">
        <f t="shared" si="11"/>
        <v>0</v>
      </c>
      <c r="J61" s="28">
        <f t="shared" si="11"/>
        <v>0</v>
      </c>
      <c r="K61" s="28">
        <f t="shared" si="11"/>
        <v>0</v>
      </c>
      <c r="L61" s="75">
        <f t="shared" si="11"/>
        <v>1093381.68</v>
      </c>
      <c r="M61" s="75">
        <f t="shared" si="11"/>
        <v>-10656.96</v>
      </c>
      <c r="N61" s="75">
        <f t="shared" si="11"/>
        <v>0</v>
      </c>
      <c r="O61" s="75">
        <f t="shared" si="11"/>
        <v>0</v>
      </c>
      <c r="P61" s="74">
        <f t="shared" si="9"/>
        <v>1836194.15</v>
      </c>
    </row>
    <row r="62" spans="1:16" s="12" customFormat="1" x14ac:dyDescent="0.25">
      <c r="A62" s="19">
        <v>2</v>
      </c>
      <c r="B62" s="25" t="s">
        <v>80</v>
      </c>
      <c r="D62" s="36"/>
      <c r="E62" s="76"/>
      <c r="F62" s="76"/>
      <c r="G62" s="76"/>
      <c r="H62" s="76">
        <v>753469.43</v>
      </c>
      <c r="I62" s="35"/>
      <c r="J62" s="76"/>
      <c r="K62" s="76"/>
      <c r="L62" s="76">
        <v>1093381.68</v>
      </c>
      <c r="M62" s="76">
        <v>-10656.96</v>
      </c>
      <c r="N62" s="76"/>
      <c r="O62" s="76"/>
      <c r="P62" s="26">
        <f t="shared" si="7"/>
        <v>1836194.15</v>
      </c>
    </row>
    <row r="63" spans="1:16" s="12" customFormat="1" x14ac:dyDescent="0.25">
      <c r="A63" s="19">
        <v>2</v>
      </c>
      <c r="B63" s="25" t="s">
        <v>81</v>
      </c>
      <c r="D63" s="36"/>
      <c r="E63" s="76"/>
      <c r="F63" s="76"/>
      <c r="G63" s="76"/>
      <c r="H63" s="76"/>
      <c r="I63" s="35"/>
      <c r="J63" s="76"/>
      <c r="K63" s="76"/>
      <c r="L63" s="76"/>
      <c r="M63" s="76"/>
      <c r="N63" s="76"/>
      <c r="O63" s="76"/>
      <c r="P63" s="26">
        <f t="shared" si="7"/>
        <v>0</v>
      </c>
    </row>
    <row r="64" spans="1:16" s="12" customFormat="1" ht="30" x14ac:dyDescent="0.25">
      <c r="A64" s="19">
        <v>2</v>
      </c>
      <c r="B64" s="25" t="s">
        <v>82</v>
      </c>
      <c r="D64" s="36"/>
      <c r="E64" s="76"/>
      <c r="F64" s="76"/>
      <c r="G64" s="76"/>
      <c r="H64" s="76"/>
      <c r="I64" s="35"/>
      <c r="J64" s="76"/>
      <c r="K64" s="76"/>
      <c r="L64" s="76"/>
      <c r="M64" s="76"/>
      <c r="N64" s="76"/>
      <c r="O64" s="76"/>
      <c r="P64" s="26">
        <f t="shared" si="7"/>
        <v>0</v>
      </c>
    </row>
    <row r="65" spans="1:16" s="12" customFormat="1" ht="45" x14ac:dyDescent="0.25">
      <c r="A65" s="19">
        <v>2</v>
      </c>
      <c r="B65" s="25" t="s">
        <v>83</v>
      </c>
      <c r="D65" s="36"/>
      <c r="E65" s="76"/>
      <c r="F65" s="76"/>
      <c r="G65" s="76"/>
      <c r="H65" s="76"/>
      <c r="I65" s="35"/>
      <c r="J65" s="76"/>
      <c r="K65" s="76"/>
      <c r="L65" s="76"/>
      <c r="M65" s="76"/>
      <c r="N65" s="76"/>
      <c r="O65" s="76"/>
      <c r="P65" s="26">
        <f t="shared" si="7"/>
        <v>0</v>
      </c>
    </row>
    <row r="66" spans="1:16" s="12" customFormat="1" ht="30" x14ac:dyDescent="0.25">
      <c r="A66" s="19">
        <v>1</v>
      </c>
      <c r="B66" s="20" t="s">
        <v>84</v>
      </c>
      <c r="D66" s="31">
        <f>+D67+D68</f>
        <v>0</v>
      </c>
      <c r="E66" s="78">
        <f t="shared" ref="E66:P66" si="12">+E67+E68</f>
        <v>0</v>
      </c>
      <c r="F66" s="78">
        <f t="shared" si="12"/>
        <v>0</v>
      </c>
      <c r="G66" s="78">
        <f t="shared" si="12"/>
        <v>0</v>
      </c>
      <c r="H66" s="78">
        <f t="shared" si="12"/>
        <v>0</v>
      </c>
      <c r="I66" s="79">
        <f t="shared" si="12"/>
        <v>0</v>
      </c>
      <c r="J66" s="78">
        <f t="shared" si="12"/>
        <v>0</v>
      </c>
      <c r="K66" s="78">
        <f t="shared" si="12"/>
        <v>0</v>
      </c>
      <c r="L66" s="78">
        <f t="shared" si="12"/>
        <v>0</v>
      </c>
      <c r="M66" s="78">
        <f t="shared" si="12"/>
        <v>0</v>
      </c>
      <c r="N66" s="77">
        <v>0</v>
      </c>
      <c r="O66" s="77">
        <v>0</v>
      </c>
      <c r="P66" s="30">
        <f t="shared" si="12"/>
        <v>0</v>
      </c>
    </row>
    <row r="67" spans="1:16" s="12" customFormat="1" x14ac:dyDescent="0.25">
      <c r="A67" s="19">
        <v>2</v>
      </c>
      <c r="B67" s="25" t="s">
        <v>85</v>
      </c>
      <c r="D67" s="29">
        <v>0</v>
      </c>
      <c r="E67" s="76"/>
      <c r="F67" s="76"/>
      <c r="G67" s="76"/>
      <c r="H67" s="76"/>
      <c r="I67" s="35"/>
      <c r="J67" s="76"/>
      <c r="K67" s="76"/>
      <c r="L67" s="76"/>
      <c r="M67" s="76"/>
      <c r="N67" s="76"/>
      <c r="O67" s="76"/>
      <c r="P67" s="26">
        <f t="shared" si="7"/>
        <v>0</v>
      </c>
    </row>
    <row r="68" spans="1:16" s="12" customFormat="1" ht="30" x14ac:dyDescent="0.25">
      <c r="A68" s="19">
        <v>2</v>
      </c>
      <c r="B68" s="25" t="s">
        <v>86</v>
      </c>
      <c r="D68" s="32">
        <v>0</v>
      </c>
      <c r="E68" s="35"/>
      <c r="F68" s="76"/>
      <c r="G68" s="76"/>
      <c r="H68" s="76"/>
      <c r="I68" s="35"/>
      <c r="J68" s="76"/>
      <c r="K68" s="76"/>
      <c r="L68" s="76"/>
      <c r="M68" s="76"/>
      <c r="N68" s="76"/>
      <c r="O68" s="76"/>
      <c r="P68" s="26">
        <f t="shared" si="7"/>
        <v>0</v>
      </c>
    </row>
    <row r="69" spans="1:16" s="12" customFormat="1" x14ac:dyDescent="0.25">
      <c r="A69" s="19">
        <v>1</v>
      </c>
      <c r="B69" s="20" t="s">
        <v>87</v>
      </c>
      <c r="D69" s="37"/>
      <c r="E69" s="28">
        <f t="shared" ref="E69:I69" si="13">+E70+E71+E72</f>
        <v>0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>+J70+J71+J72</f>
        <v>0</v>
      </c>
      <c r="K69" s="28">
        <f t="shared" ref="K69:P69" si="14">+K70+K71+K72</f>
        <v>0</v>
      </c>
      <c r="L69" s="28">
        <f t="shared" si="14"/>
        <v>0</v>
      </c>
      <c r="M69" s="28">
        <f t="shared" si="14"/>
        <v>0</v>
      </c>
      <c r="N69" s="38">
        <v>0</v>
      </c>
      <c r="O69" s="38">
        <v>0</v>
      </c>
      <c r="P69" s="39">
        <f t="shared" si="14"/>
        <v>0</v>
      </c>
    </row>
    <row r="70" spans="1:16" s="12" customFormat="1" ht="30" x14ac:dyDescent="0.25">
      <c r="A70" s="19">
        <v>2</v>
      </c>
      <c r="B70" s="25" t="s">
        <v>88</v>
      </c>
      <c r="D70" s="32">
        <v>0</v>
      </c>
      <c r="E70" s="35"/>
      <c r="F70" s="76"/>
      <c r="G70" s="76"/>
      <c r="H70" s="76"/>
      <c r="I70" s="35"/>
      <c r="J70" s="76"/>
      <c r="K70" s="76"/>
      <c r="L70" s="76"/>
      <c r="M70" s="76"/>
      <c r="N70" s="76"/>
      <c r="O70" s="76"/>
      <c r="P70" s="26">
        <f t="shared" si="7"/>
        <v>0</v>
      </c>
    </row>
    <row r="71" spans="1:16" s="12" customFormat="1" ht="30" x14ac:dyDescent="0.25">
      <c r="A71" s="19">
        <v>2</v>
      </c>
      <c r="B71" s="25" t="s">
        <v>89</v>
      </c>
      <c r="D71" s="32">
        <v>0</v>
      </c>
      <c r="E71" s="35"/>
      <c r="F71" s="76"/>
      <c r="G71" s="76"/>
      <c r="H71" s="76"/>
      <c r="I71" s="35"/>
      <c r="J71" s="76"/>
      <c r="K71" s="76"/>
      <c r="L71" s="76"/>
      <c r="M71" s="76"/>
      <c r="N71" s="76"/>
      <c r="O71" s="76"/>
      <c r="P71" s="26">
        <f t="shared" si="7"/>
        <v>0</v>
      </c>
    </row>
    <row r="72" spans="1:16" s="12" customFormat="1" ht="30" x14ac:dyDescent="0.25">
      <c r="A72" s="19">
        <v>2</v>
      </c>
      <c r="B72" s="25" t="s">
        <v>90</v>
      </c>
      <c r="D72" s="32">
        <v>0</v>
      </c>
      <c r="E72" s="35"/>
      <c r="F72" s="76"/>
      <c r="G72" s="76"/>
      <c r="H72" s="76"/>
      <c r="I72" s="35"/>
      <c r="J72" s="76"/>
      <c r="K72" s="76"/>
      <c r="L72" s="76"/>
      <c r="M72" s="76"/>
      <c r="N72" s="76"/>
      <c r="O72" s="76"/>
      <c r="P72" s="26">
        <f t="shared" si="7"/>
        <v>0</v>
      </c>
    </row>
    <row r="73" spans="1:16" s="12" customFormat="1" x14ac:dyDescent="0.25">
      <c r="A73" s="19"/>
      <c r="B73" s="40" t="s">
        <v>91</v>
      </c>
      <c r="C73" s="41"/>
      <c r="D73" s="80">
        <f>+D9+D15+D25+D35+D51+D61+D66+D69</f>
        <v>3361249.7700000005</v>
      </c>
      <c r="E73" s="42">
        <f t="shared" ref="E73:O73" si="15">+E9+E15+E25+E35+E51+E61+E66+E69</f>
        <v>3620359.7600000002</v>
      </c>
      <c r="F73" s="42">
        <f t="shared" si="15"/>
        <v>5766964.25</v>
      </c>
      <c r="G73" s="42">
        <f t="shared" si="15"/>
        <v>5009557.8100000005</v>
      </c>
      <c r="H73" s="42">
        <f t="shared" si="15"/>
        <v>5835315.9100000001</v>
      </c>
      <c r="I73" s="42">
        <f t="shared" si="15"/>
        <v>4245986.4000000004</v>
      </c>
      <c r="J73" s="42">
        <f t="shared" si="15"/>
        <v>7026331.9500000002</v>
      </c>
      <c r="K73" s="42">
        <f t="shared" si="15"/>
        <v>4297267.12</v>
      </c>
      <c r="L73" s="42">
        <f t="shared" si="15"/>
        <v>6702540.8099999987</v>
      </c>
      <c r="M73" s="42">
        <f t="shared" si="15"/>
        <v>5265494.0900000008</v>
      </c>
      <c r="N73" s="42">
        <f t="shared" si="15"/>
        <v>0</v>
      </c>
      <c r="O73" s="42">
        <f t="shared" si="15"/>
        <v>0</v>
      </c>
      <c r="P73" s="81">
        <f>+P9+P15+P25+P35+P51+P61+P66+P69</f>
        <v>51131067.869999997</v>
      </c>
    </row>
    <row r="74" spans="1:16" s="12" customFormat="1" x14ac:dyDescent="0.25">
      <c r="A74" s="19"/>
      <c r="B74" s="43"/>
      <c r="D74" s="29"/>
      <c r="E74" s="76"/>
      <c r="F74" s="76"/>
      <c r="G74" s="76"/>
      <c r="H74" s="76"/>
      <c r="I74" s="35"/>
      <c r="J74" s="35"/>
      <c r="K74" s="76" t="s">
        <v>69</v>
      </c>
      <c r="L74" s="76" t="s">
        <v>69</v>
      </c>
      <c r="M74" s="76"/>
      <c r="N74" s="76"/>
      <c r="O74" s="76"/>
      <c r="P74" s="82" t="s">
        <v>69</v>
      </c>
    </row>
    <row r="75" spans="1:16" s="12" customFormat="1" x14ac:dyDescent="0.25">
      <c r="A75" s="19"/>
      <c r="B75" s="44" t="s">
        <v>92</v>
      </c>
      <c r="C75" s="45"/>
      <c r="D75" s="83"/>
      <c r="E75" s="45"/>
      <c r="F75" s="45">
        <v>0</v>
      </c>
      <c r="G75" s="45"/>
      <c r="H75" s="45"/>
      <c r="I75" s="69"/>
      <c r="J75" s="45"/>
      <c r="K75" s="45"/>
      <c r="L75" s="45"/>
      <c r="M75" s="45"/>
      <c r="N75" s="45"/>
      <c r="O75" s="45"/>
      <c r="P75" s="84"/>
    </row>
    <row r="76" spans="1:16" s="12" customFormat="1" ht="30" x14ac:dyDescent="0.25">
      <c r="A76" s="19"/>
      <c r="B76" s="20" t="s">
        <v>93</v>
      </c>
      <c r="D76" s="85"/>
      <c r="E76" s="76"/>
      <c r="F76" s="76">
        <v>0</v>
      </c>
      <c r="G76" s="76"/>
      <c r="H76" s="76"/>
      <c r="I76" s="35"/>
      <c r="J76" s="76"/>
      <c r="K76" s="76"/>
      <c r="L76" s="76"/>
      <c r="M76" s="76"/>
      <c r="N76" s="76"/>
      <c r="O76" s="76"/>
      <c r="P76" s="82"/>
    </row>
    <row r="77" spans="1:16" ht="30" x14ac:dyDescent="0.25">
      <c r="A77" s="19"/>
      <c r="B77" s="46" t="s">
        <v>94</v>
      </c>
      <c r="D77" s="86"/>
      <c r="E77" s="87"/>
      <c r="F77" s="87"/>
      <c r="G77" s="87"/>
      <c r="H77" s="87"/>
      <c r="I77" s="88"/>
      <c r="J77" s="87">
        <v>0</v>
      </c>
      <c r="K77" s="89"/>
      <c r="L77" s="87"/>
      <c r="M77" s="87"/>
      <c r="N77" s="87"/>
      <c r="O77" s="87"/>
      <c r="P77" s="90"/>
    </row>
    <row r="78" spans="1:16" ht="30" x14ac:dyDescent="0.25">
      <c r="A78" s="19"/>
      <c r="B78" s="46" t="s">
        <v>95</v>
      </c>
      <c r="D78" s="86"/>
      <c r="E78" s="87"/>
      <c r="F78" s="87"/>
      <c r="G78" s="87"/>
      <c r="H78" s="87"/>
      <c r="I78" s="88"/>
      <c r="J78" s="87"/>
      <c r="K78" s="89"/>
      <c r="L78" s="87"/>
      <c r="M78" s="87"/>
      <c r="N78" s="87"/>
      <c r="O78" s="87"/>
      <c r="P78" s="90"/>
    </row>
    <row r="79" spans="1:16" x14ac:dyDescent="0.25">
      <c r="A79" s="19"/>
      <c r="B79" s="47" t="s">
        <v>96</v>
      </c>
      <c r="D79" s="91"/>
      <c r="E79" s="87"/>
      <c r="F79" s="87"/>
      <c r="G79" s="87"/>
      <c r="H79" s="87"/>
      <c r="I79" s="88"/>
      <c r="J79" s="87"/>
      <c r="K79" s="89"/>
      <c r="L79" s="87"/>
      <c r="M79" s="87"/>
      <c r="N79" s="87"/>
      <c r="O79" s="87"/>
      <c r="P79" s="90"/>
    </row>
    <row r="80" spans="1:16" ht="30" x14ac:dyDescent="0.25">
      <c r="A80" s="19"/>
      <c r="B80" s="46" t="s">
        <v>97</v>
      </c>
      <c r="D80" s="86"/>
      <c r="E80" s="87"/>
      <c r="F80" s="87"/>
      <c r="G80" s="87"/>
      <c r="H80" s="87"/>
      <c r="I80" s="88"/>
      <c r="J80" s="87"/>
      <c r="K80" s="89"/>
      <c r="L80" s="87"/>
      <c r="M80" s="87"/>
      <c r="N80" s="87"/>
      <c r="O80" s="87"/>
      <c r="P80" s="90"/>
    </row>
    <row r="81" spans="1:18" ht="30" x14ac:dyDescent="0.25">
      <c r="A81" s="19"/>
      <c r="B81" s="46" t="s">
        <v>98</v>
      </c>
      <c r="D81" s="86"/>
      <c r="E81" s="87"/>
      <c r="F81" s="87"/>
      <c r="G81" s="87"/>
      <c r="H81" s="87"/>
      <c r="I81" s="88"/>
      <c r="J81" s="87"/>
      <c r="K81" s="89"/>
      <c r="L81" s="87"/>
      <c r="M81" s="87"/>
      <c r="N81" s="87"/>
      <c r="O81" s="87"/>
      <c r="P81" s="90"/>
    </row>
    <row r="82" spans="1:18" ht="30" x14ac:dyDescent="0.25">
      <c r="A82" s="19"/>
      <c r="B82" s="47" t="s">
        <v>99</v>
      </c>
      <c r="D82" s="91"/>
      <c r="E82" s="87"/>
      <c r="F82" s="87"/>
      <c r="G82" s="87"/>
      <c r="H82" s="87"/>
      <c r="I82" s="88"/>
      <c r="J82" s="87"/>
      <c r="K82" s="89"/>
      <c r="L82" s="87"/>
      <c r="M82" s="87"/>
      <c r="N82" s="87"/>
      <c r="O82" s="87"/>
      <c r="P82" s="90"/>
    </row>
    <row r="83" spans="1:18" ht="30" x14ac:dyDescent="0.25">
      <c r="A83" s="19"/>
      <c r="B83" s="46" t="s">
        <v>100</v>
      </c>
      <c r="D83" s="86"/>
      <c r="E83" s="87"/>
      <c r="F83" s="87"/>
      <c r="G83" s="87"/>
      <c r="H83" s="87"/>
      <c r="I83" s="88"/>
      <c r="J83" s="87"/>
      <c r="K83" s="89"/>
      <c r="L83" s="87"/>
      <c r="M83" s="87"/>
      <c r="N83" s="87"/>
      <c r="O83" s="87"/>
      <c r="P83" s="90"/>
      <c r="R83" s="9">
        <f>G84-5009557.91</f>
        <v>-9.999999962747097E-2</v>
      </c>
    </row>
    <row r="84" spans="1:18" x14ac:dyDescent="0.25">
      <c r="A84" s="19"/>
      <c r="B84" s="48" t="s">
        <v>101</v>
      </c>
      <c r="C84" s="49"/>
      <c r="D84" s="92">
        <f>+D73</f>
        <v>3361249.7700000005</v>
      </c>
      <c r="E84" s="93">
        <f>+E73</f>
        <v>3620359.7600000002</v>
      </c>
      <c r="F84" s="93">
        <f>+F73</f>
        <v>5766964.25</v>
      </c>
      <c r="G84" s="93">
        <f t="shared" ref="G84:P84" si="16">+G73</f>
        <v>5009557.8100000005</v>
      </c>
      <c r="H84" s="93">
        <f t="shared" si="16"/>
        <v>5835315.9100000001</v>
      </c>
      <c r="I84" s="93">
        <f>+I73</f>
        <v>4245986.4000000004</v>
      </c>
      <c r="J84" s="93">
        <f t="shared" si="16"/>
        <v>7026331.9500000002</v>
      </c>
      <c r="K84" s="93">
        <f>+K73</f>
        <v>4297267.12</v>
      </c>
      <c r="L84" s="93">
        <f t="shared" si="16"/>
        <v>6702540.8099999987</v>
      </c>
      <c r="M84" s="93">
        <f t="shared" si="16"/>
        <v>5265494.0900000008</v>
      </c>
      <c r="N84" s="93">
        <f t="shared" si="16"/>
        <v>0</v>
      </c>
      <c r="O84" s="93">
        <f t="shared" si="16"/>
        <v>0</v>
      </c>
      <c r="P84" s="94">
        <f t="shared" si="16"/>
        <v>51131067.869999997</v>
      </c>
    </row>
    <row r="85" spans="1:18" x14ac:dyDescent="0.25">
      <c r="A85" s="19"/>
      <c r="K85" s="50"/>
    </row>
    <row r="86" spans="1:18" ht="31.5" x14ac:dyDescent="0.25">
      <c r="B86" s="51" t="s">
        <v>102</v>
      </c>
      <c r="C86" s="52"/>
      <c r="D86" s="53"/>
      <c r="E86" s="53"/>
      <c r="F86" s="52"/>
      <c r="G86" s="52"/>
      <c r="H86" s="52"/>
      <c r="I86" s="70"/>
      <c r="J86" s="52"/>
      <c r="K86" s="54"/>
      <c r="L86" s="52"/>
      <c r="M86" s="52"/>
      <c r="N86" s="52"/>
      <c r="O86" s="52"/>
      <c r="P86" s="52"/>
    </row>
    <row r="87" spans="1:18" ht="18.75" x14ac:dyDescent="0.3">
      <c r="B87" s="3" t="s">
        <v>1</v>
      </c>
      <c r="N87" s="9"/>
    </row>
    <row r="88" spans="1:18" x14ac:dyDescent="0.25">
      <c r="B88" s="4" t="s">
        <v>3</v>
      </c>
      <c r="L88" s="9"/>
      <c r="M88" s="9"/>
    </row>
    <row r="89" spans="1:18" x14ac:dyDescent="0.25">
      <c r="B89" s="4" t="s">
        <v>4</v>
      </c>
      <c r="O89" s="9"/>
    </row>
    <row r="90" spans="1:18" x14ac:dyDescent="0.25">
      <c r="B90" s="4" t="s">
        <v>6</v>
      </c>
      <c r="N90" s="9"/>
    </row>
    <row r="91" spans="1:18" x14ac:dyDescent="0.25">
      <c r="B91" s="4" t="s">
        <v>8</v>
      </c>
      <c r="J91" s="55"/>
    </row>
    <row r="92" spans="1:18" x14ac:dyDescent="0.25">
      <c r="B92" s="4" t="s">
        <v>9</v>
      </c>
    </row>
    <row r="93" spans="1:18" x14ac:dyDescent="0.25">
      <c r="B93" s="4"/>
      <c r="D93" s="2" t="s">
        <v>103</v>
      </c>
      <c r="E93" s="2" t="s">
        <v>103</v>
      </c>
      <c r="F93" s="2" t="s">
        <v>103</v>
      </c>
      <c r="G93" s="2" t="s">
        <v>103</v>
      </c>
      <c r="H93" s="2" t="s">
        <v>103</v>
      </c>
      <c r="I93" s="66" t="s">
        <v>103</v>
      </c>
      <c r="J93" s="2" t="s">
        <v>103</v>
      </c>
      <c r="K93" s="8" t="s">
        <v>103</v>
      </c>
      <c r="L93" s="2" t="s">
        <v>103</v>
      </c>
      <c r="M93" s="2" t="s">
        <v>103</v>
      </c>
    </row>
    <row r="95" spans="1:18" x14ac:dyDescent="0.25">
      <c r="B95" s="2" t="s">
        <v>104</v>
      </c>
      <c r="M95" s="2" t="s">
        <v>105</v>
      </c>
    </row>
    <row r="99" spans="2:16" x14ac:dyDescent="0.25">
      <c r="B99" s="2" t="s">
        <v>106</v>
      </c>
      <c r="D99" s="2" t="s">
        <v>103</v>
      </c>
      <c r="M99" s="2" t="s">
        <v>107</v>
      </c>
    </row>
    <row r="100" spans="2:16" x14ac:dyDescent="0.25">
      <c r="B100" s="56" t="s">
        <v>108</v>
      </c>
      <c r="M100" s="56" t="s">
        <v>121</v>
      </c>
    </row>
    <row r="101" spans="2:16" x14ac:dyDescent="0.25">
      <c r="B101" s="2" t="s">
        <v>109</v>
      </c>
      <c r="M101" s="2" t="s">
        <v>110</v>
      </c>
    </row>
    <row r="102" spans="2:16" x14ac:dyDescent="0.25">
      <c r="B102" s="2" t="s">
        <v>120</v>
      </c>
      <c r="H102" s="2" t="s">
        <v>119</v>
      </c>
    </row>
    <row r="103" spans="2:16" x14ac:dyDescent="0.25">
      <c r="B103" s="2" t="s">
        <v>111</v>
      </c>
    </row>
    <row r="104" spans="2:16" x14ac:dyDescent="0.25">
      <c r="B104" s="2" t="s">
        <v>112</v>
      </c>
    </row>
    <row r="105" spans="2:16" x14ac:dyDescent="0.25">
      <c r="B105" s="2" t="s">
        <v>113</v>
      </c>
      <c r="G105" s="2" t="s">
        <v>118</v>
      </c>
    </row>
    <row r="106" spans="2:16" x14ac:dyDescent="0.25">
      <c r="B106" s="56" t="s">
        <v>114</v>
      </c>
      <c r="H106" s="56" t="s">
        <v>117</v>
      </c>
    </row>
    <row r="107" spans="2:16" x14ac:dyDescent="0.25">
      <c r="B107" s="2" t="s">
        <v>115</v>
      </c>
      <c r="H107" s="2" t="s">
        <v>116</v>
      </c>
    </row>
    <row r="108" spans="2:16" s="57" customFormat="1" x14ac:dyDescent="0.25">
      <c r="D108" s="58">
        <f t="shared" ref="D108:N108" si="17">IF(AND(E84&gt;0,D84&gt;=1),1,2)</f>
        <v>1</v>
      </c>
      <c r="E108" s="58">
        <f t="shared" si="17"/>
        <v>1</v>
      </c>
      <c r="F108" s="58">
        <f t="shared" si="17"/>
        <v>1</v>
      </c>
      <c r="G108" s="58">
        <f t="shared" si="17"/>
        <v>1</v>
      </c>
      <c r="H108" s="58">
        <f t="shared" si="17"/>
        <v>1</v>
      </c>
      <c r="I108" s="71">
        <f t="shared" si="17"/>
        <v>1</v>
      </c>
      <c r="J108" s="58">
        <f t="shared" si="17"/>
        <v>1</v>
      </c>
      <c r="K108" s="58">
        <f t="shared" si="17"/>
        <v>1</v>
      </c>
      <c r="L108" s="58">
        <f t="shared" si="17"/>
        <v>1</v>
      </c>
      <c r="M108" s="58">
        <f t="shared" si="17"/>
        <v>2</v>
      </c>
      <c r="N108" s="58">
        <f t="shared" si="17"/>
        <v>2</v>
      </c>
      <c r="O108" s="58">
        <f>IF(N84&gt;=1,2,1)</f>
        <v>1</v>
      </c>
      <c r="P108" s="59">
        <v>-16362603.73</v>
      </c>
    </row>
  </sheetData>
  <sheetProtection formatCells="0" formatColumns="0" formatRows="0" sort="0" autoFilter="0"/>
  <autoFilter ref="A7:AC84" xr:uid="{14C73D9D-7A0A-4BD2-91E5-23353DABF756}"/>
  <mergeCells count="4">
    <mergeCell ref="B1:P1"/>
    <mergeCell ref="B2:P2"/>
    <mergeCell ref="B3:P3"/>
    <mergeCell ref="B5:P5"/>
  </mergeCells>
  <pageMargins left="0.82677165354330717" right="0.23622047244094491" top="0.74803149606299213" bottom="0.74803149606299213" header="0.31496062992125984" footer="0.31496062992125984"/>
  <pageSetup scale="50" fitToHeight="0" orientation="landscape" r:id="rId1"/>
  <rowBreaks count="2" manualBreakCount="2">
    <brk id="39" max="16383" man="1"/>
    <brk id="68" max="16383" man="1"/>
  </rowBreaks>
  <colBreaks count="1" manualBreakCount="1">
    <brk id="17" max="10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del mes.Luìs  </vt:lpstr>
      <vt:lpstr>'Ejecución del mes.Luìs  '!Área_de_impresión</vt:lpstr>
      <vt:lpstr>'Ejecución del mes.Luìs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Martínez</dc:creator>
  <cp:lastModifiedBy>Mayra Martínez</cp:lastModifiedBy>
  <cp:lastPrinted>2024-11-01T15:54:26Z</cp:lastPrinted>
  <dcterms:created xsi:type="dcterms:W3CDTF">2023-01-10T02:04:46Z</dcterms:created>
  <dcterms:modified xsi:type="dcterms:W3CDTF">2024-11-01T15:55:15Z</dcterms:modified>
</cp:coreProperties>
</file>