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AD7F3B68-69C2-49C9-98D2-321A29187FDE}" xr6:coauthVersionLast="47" xr6:coauthVersionMax="47" xr10:uidLastSave="{00000000-0000-0000-0000-000000000000}"/>
  <bookViews>
    <workbookView xWindow="-120" yWindow="-120" windowWidth="29040" windowHeight="15840" xr2:uid="{76322977-B0AC-42A1-9508-5290569CFBA8}"/>
  </bookViews>
  <sheets>
    <sheet name="Plantilla Ejecución mes.Luìs" sheetId="4" r:id="rId1"/>
    <sheet name="Hoja1" sheetId="1" r:id="rId2"/>
  </sheets>
  <externalReferences>
    <externalReference r:id="rId3"/>
  </externalReferences>
  <definedNames>
    <definedName name="_xlnm._FilterDatabase" localSheetId="0" hidden="1">'Plantilla Ejecución mes.Luìs'!$A$7:$AC$84</definedName>
    <definedName name="_xlnm.Print_Area" localSheetId="0">'Plantilla Ejecución mes.Luìs'!$B$1:$Q$107</definedName>
    <definedName name="_xlnm.Print_Titles" localSheetId="0">'Plantilla Ejecución mes.Luìs'!$B:$C,'Plantilla Ejecución mes.Luìs'!$1:$7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2" i="4" l="1"/>
  <c r="P71" i="4"/>
  <c r="P70" i="4"/>
  <c r="P69" i="4" s="1"/>
  <c r="M69" i="4"/>
  <c r="L69" i="4"/>
  <c r="K69" i="4"/>
  <c r="J69" i="4"/>
  <c r="I69" i="4"/>
  <c r="H69" i="4"/>
  <c r="G69" i="4"/>
  <c r="F69" i="4"/>
  <c r="E69" i="4"/>
  <c r="P68" i="4"/>
  <c r="P67" i="4"/>
  <c r="P66" i="4" s="1"/>
  <c r="M66" i="4"/>
  <c r="L66" i="4"/>
  <c r="K66" i="4"/>
  <c r="J66" i="4"/>
  <c r="I66" i="4"/>
  <c r="H66" i="4"/>
  <c r="G66" i="4"/>
  <c r="F66" i="4"/>
  <c r="E66" i="4"/>
  <c r="D66" i="4"/>
  <c r="P65" i="4"/>
  <c r="P64" i="4"/>
  <c r="P63" i="4"/>
  <c r="P62" i="4"/>
  <c r="P61" i="4"/>
  <c r="P60" i="4"/>
  <c r="P59" i="4"/>
  <c r="P58" i="4"/>
  <c r="P51" i="4" s="1"/>
  <c r="O51" i="4"/>
  <c r="N51" i="4"/>
  <c r="M51" i="4"/>
  <c r="L51" i="4"/>
  <c r="K51" i="4"/>
  <c r="J51" i="4"/>
  <c r="I51" i="4"/>
  <c r="H51" i="4"/>
  <c r="G51" i="4"/>
  <c r="F51" i="4"/>
  <c r="E51" i="4"/>
  <c r="D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 s="1"/>
  <c r="P25" i="4"/>
  <c r="O25" i="4"/>
  <c r="N25" i="4"/>
  <c r="N73" i="4" s="1"/>
  <c r="N84" i="4" s="1"/>
  <c r="M25" i="4"/>
  <c r="L25" i="4"/>
  <c r="K25" i="4"/>
  <c r="J25" i="4"/>
  <c r="J73" i="4" s="1"/>
  <c r="J84" i="4" s="1"/>
  <c r="I108" i="4" s="1"/>
  <c r="I25" i="4"/>
  <c r="H25" i="4"/>
  <c r="G25" i="4"/>
  <c r="F25" i="4"/>
  <c r="F73" i="4" s="1"/>
  <c r="F84" i="4" s="1"/>
  <c r="E108" i="4" s="1"/>
  <c r="E25" i="4"/>
  <c r="D2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P9" i="4"/>
  <c r="P73" i="4" s="1"/>
  <c r="P84" i="4" s="1"/>
  <c r="O9" i="4"/>
  <c r="O73" i="4" s="1"/>
  <c r="O84" i="4" s="1"/>
  <c r="N9" i="4"/>
  <c r="M9" i="4"/>
  <c r="M73" i="4" s="1"/>
  <c r="M84" i="4" s="1"/>
  <c r="L9" i="4"/>
  <c r="L73" i="4" s="1"/>
  <c r="L84" i="4" s="1"/>
  <c r="K108" i="4" s="1"/>
  <c r="K9" i="4"/>
  <c r="K73" i="4" s="1"/>
  <c r="K84" i="4" s="1"/>
  <c r="J9" i="4"/>
  <c r="I9" i="4"/>
  <c r="I73" i="4" s="1"/>
  <c r="I84" i="4" s="1"/>
  <c r="H9" i="4"/>
  <c r="H73" i="4" s="1"/>
  <c r="H84" i="4" s="1"/>
  <c r="G108" i="4" s="1"/>
  <c r="G9" i="4"/>
  <c r="G73" i="4" s="1"/>
  <c r="G84" i="4" s="1"/>
  <c r="F9" i="4"/>
  <c r="E9" i="4"/>
  <c r="E73" i="4" s="1"/>
  <c r="E84" i="4" s="1"/>
  <c r="D9" i="4"/>
  <c r="D73" i="4" s="1"/>
  <c r="D84" i="4" s="1"/>
  <c r="AC8" i="4"/>
  <c r="V8" i="4"/>
  <c r="W8" i="4" s="1"/>
  <c r="O108" i="4" l="1"/>
  <c r="M108" i="4"/>
  <c r="D108" i="4"/>
  <c r="H108" i="4"/>
  <c r="L108" i="4"/>
  <c r="X8" i="4"/>
  <c r="Y8" i="4" s="1"/>
  <c r="Z8" i="4" s="1"/>
  <c r="AA8" i="4" s="1"/>
  <c r="F108" i="4"/>
  <c r="J108" i="4"/>
  <c r="N108" i="4"/>
  <c r="AB7" i="4" l="1"/>
  <c r="AC7" i="4" s="1"/>
  <c r="J4" i="4"/>
</calcChain>
</file>

<file path=xl/sharedStrings.xml><?xml version="1.0" encoding="utf-8"?>
<sst xmlns="http://schemas.openxmlformats.org/spreadsheetml/2006/main" count="144" uniqueCount="123">
  <si>
    <t xml:space="preserve">           Directora Ejecutiva</t>
  </si>
  <si>
    <t xml:space="preserve">                  </t>
  </si>
  <si>
    <t>Dra. Ana Maria Barcelo Larocca</t>
  </si>
  <si>
    <t xml:space="preserve">                                                              </t>
  </si>
  <si>
    <t xml:space="preserve">          ________________________________________</t>
  </si>
  <si>
    <t xml:space="preserve">                </t>
  </si>
  <si>
    <t xml:space="preserve">                                                                                                                   </t>
  </si>
  <si>
    <t xml:space="preserve">   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</si>
  <si>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</si>
  <si>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>Enc. Dpto. Administrativo y Financiero</t>
  </si>
  <si>
    <t xml:space="preserve">               Enc. Contabilidad</t>
  </si>
  <si>
    <t>Lic. Mayra Martínez Romero</t>
  </si>
  <si>
    <t xml:space="preserve">       Lic. Cruz Dilia Agramonte Perez</t>
  </si>
  <si>
    <t>_______________________________</t>
  </si>
  <si>
    <t/>
  </si>
  <si>
    <t>__________________________________</t>
  </si>
  <si>
    <t xml:space="preserve">                 Revisado por:</t>
  </si>
  <si>
    <t xml:space="preserve">                  Preparado por:   </t>
  </si>
  <si>
    <t>5. Fecha de registro: el día 10 del mes siguiente al mes analizado</t>
  </si>
  <si>
    <t>4. Fecha de imputación: último día del mes analizado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</si>
  <si>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</si>
  <si>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</si>
  <si>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</si>
  <si>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</si>
  <si>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</si>
  <si>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</si>
  <si>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</si>
  <si>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</si>
  <si>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</si>
  <si>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</si>
  <si>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</si>
  <si>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</si>
  <si>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</si>
  <si>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</si>
  <si>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</si>
  <si>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 xml:space="preserve"> 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</si>
  <si>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</si>
  <si>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</si>
  <si>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</si>
  <si>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</si>
  <si>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</si>
  <si>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</si>
  <si>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</si>
  <si>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</si>
  <si>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</si>
  <si>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</si>
  <si>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</si>
  <si>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</si>
  <si>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</si>
  <si>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</si>
  <si>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</si>
  <si>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</si>
  <si>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</si>
  <si>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</si>
  <si>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</si>
  <si>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</si>
  <si>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</si>
  <si>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</si>
  <si>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</si>
  <si>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</si>
  <si>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</si>
  <si>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</si>
  <si>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</si>
  <si>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</si>
  <si>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</si>
  <si>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</si>
  <si>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</si>
  <si>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</si>
  <si>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</si>
  <si>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</si>
  <si>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</si>
  <si>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</si>
  <si>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</si>
  <si>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</si>
  <si>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</si>
  <si>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</si>
  <si>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</si>
  <si>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</si>
  <si>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</si>
  <si>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</si>
  <si>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</si>
  <si>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</si>
  <si>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</si>
  <si>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</si>
  <si>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</si>
  <si>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</si>
  <si>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</si>
  <si>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</si>
  <si>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</si>
  <si>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</si>
  <si>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</si>
  <si>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</si>
  <si>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</si>
  <si>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</si>
  <si>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</si>
  <si>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</si>
  <si>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</si>
  <si>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</si>
  <si>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</si>
  <si>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</si>
  <si>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</si>
  <si>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</si>
  <si>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Total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</si>
  <si>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</si>
  <si>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</si>
  <si>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</si>
  <si>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</si>
  <si>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</si>
  <si>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</si>
  <si>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</si>
  <si>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</si>
  <si>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</si>
  <si>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</si>
  <si>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</si>
  <si>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</si>
  <si>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</si>
  <si>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</si>
  <si>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</si>
  <si>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>del  año  2022</t>
  </si>
  <si>
    <t xml:space="preserve">Ejecución  de  Gastos y Aplicaciones  Financieras  al mes de </t>
  </si>
  <si>
    <t>Año 2022</t>
  </si>
  <si>
    <t>CONIAF</t>
  </si>
  <si>
    <t>Consejo Nacional de Investigaciones Agropecuarias y Forestales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</si>
</sst>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Protection="1">
      <protection hidden="1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6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3" fontId="2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164" fontId="9" fillId="0" borderId="2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hidden="1"/>
    </xf>
    <xf numFmtId="16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8" fillId="0" borderId="0" xfId="1" applyNumberFormat="1" applyFont="1" applyProtection="1"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9" fillId="4" borderId="3" xfId="1" applyNumberFormat="1" applyFont="1" applyFill="1" applyBorder="1" applyAlignment="1" applyProtection="1">
      <alignment horizontal="center" vertical="center" wrapText="1"/>
    </xf>
    <xf numFmtId="164" fontId="9" fillId="4" borderId="4" xfId="1" applyNumberFormat="1" applyFont="1" applyFill="1" applyBorder="1" applyAlignment="1" applyProtection="1">
      <alignment horizontal="center" vertical="center" wrapText="1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8" fillId="0" borderId="5" xfId="1" applyNumberFormat="1" applyFont="1" applyBorder="1" applyProtection="1"/>
    <xf numFmtId="164" fontId="8" fillId="0" borderId="0" xfId="1" applyNumberFormat="1" applyFont="1" applyBorder="1" applyProtection="1">
      <protection locked="0"/>
    </xf>
    <xf numFmtId="164" fontId="8" fillId="0" borderId="6" xfId="1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9" fillId="0" borderId="5" xfId="1" applyNumberFormat="1" applyFont="1" applyBorder="1" applyAlignment="1" applyProtection="1">
      <alignment vertical="center" wrapText="1"/>
    </xf>
    <xf numFmtId="164" fontId="9" fillId="0" borderId="0" xfId="1" applyNumberFormat="1" applyFont="1" applyBorder="1" applyAlignment="1" applyProtection="1">
      <alignment vertical="center" wrapText="1"/>
      <protection locked="0"/>
    </xf>
    <xf numFmtId="164" fontId="9" fillId="0" borderId="0" xfId="1" applyNumberFormat="1" applyFont="1" applyBorder="1" applyAlignment="1" applyProtection="1">
      <alignment vertical="center" wrapText="1"/>
      <protection hidden="1"/>
    </xf>
    <xf numFmtId="164" fontId="9" fillId="0" borderId="6" xfId="1" applyNumberFormat="1" applyFont="1" applyBorder="1" applyAlignment="1" applyProtection="1">
      <alignment vertical="center" wrapText="1"/>
      <protection locked="0"/>
    </xf>
    <xf numFmtId="164" fontId="8" fillId="0" borderId="6" xfId="0" applyNumberFormat="1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vertical="center" wrapText="1"/>
      <protection locked="0"/>
    </xf>
    <xf numFmtId="164" fontId="9" fillId="0" borderId="5" xfId="0" applyNumberFormat="1" applyFont="1" applyBorder="1" applyAlignment="1">
      <alignment vertical="center" wrapText="1"/>
    </xf>
    <xf numFmtId="164" fontId="9" fillId="0" borderId="0" xfId="0" applyNumberFormat="1" applyFont="1" applyAlignment="1" applyProtection="1">
      <alignment vertical="center" wrapText="1"/>
      <protection hidden="1"/>
    </xf>
    <xf numFmtId="164" fontId="9" fillId="0" borderId="6" xfId="0" applyNumberFormat="1" applyFont="1" applyBorder="1" applyAlignment="1" applyProtection="1">
      <alignment vertical="center" wrapText="1"/>
      <protection hidden="1"/>
    </xf>
    <xf numFmtId="164" fontId="8" fillId="0" borderId="6" xfId="0" applyNumberFormat="1" applyFont="1" applyBorder="1" applyProtection="1">
      <protection locked="0"/>
    </xf>
    <xf numFmtId="164" fontId="8" fillId="0" borderId="0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locked="0"/>
    </xf>
    <xf numFmtId="164" fontId="8" fillId="0" borderId="8" xfId="1" applyNumberFormat="1" applyFont="1" applyBorder="1" applyProtection="1"/>
    <xf numFmtId="164" fontId="8" fillId="0" borderId="9" xfId="1" applyNumberFormat="1" applyFont="1" applyBorder="1" applyProtection="1">
      <protection hidden="1"/>
    </xf>
    <xf numFmtId="164" fontId="8" fillId="0" borderId="10" xfId="1" applyNumberFormat="1" applyFont="1" applyBorder="1" applyProtection="1">
      <protection hidden="1"/>
    </xf>
    <xf numFmtId="164" fontId="9" fillId="0" borderId="0" xfId="0" applyNumberFormat="1" applyFont="1" applyAlignment="1">
      <alignment vertical="center" wrapText="1"/>
    </xf>
    <xf numFmtId="164" fontId="9" fillId="0" borderId="0" xfId="1" applyNumberFormat="1" applyFont="1" applyBorder="1" applyAlignment="1" applyProtection="1">
      <alignment vertical="center" wrapText="1"/>
    </xf>
    <xf numFmtId="164" fontId="9" fillId="0" borderId="6" xfId="1" applyNumberFormat="1" applyFont="1" applyBorder="1" applyAlignment="1" applyProtection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0" xfId="1" applyNumberFormat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164" fontId="9" fillId="0" borderId="8" xfId="1" applyNumberFormat="1" applyFont="1" applyBorder="1" applyAlignment="1" applyProtection="1">
      <alignment vertical="center" wrapText="1"/>
    </xf>
    <xf numFmtId="164" fontId="9" fillId="0" borderId="9" xfId="1" applyNumberFormat="1" applyFont="1" applyBorder="1" applyAlignment="1" applyProtection="1">
      <alignment vertical="center" wrapText="1"/>
    </xf>
    <xf numFmtId="164" fontId="9" fillId="0" borderId="10" xfId="1" applyNumberFormat="1" applyFont="1" applyBorder="1" applyAlignment="1" applyProtection="1">
      <alignment vertical="center" wrapText="1"/>
    </xf>
    <xf numFmtId="43" fontId="8" fillId="0" borderId="0" xfId="1" applyFont="1" applyProtection="1">
      <protection locked="0"/>
    </xf>
    <xf numFmtId="43" fontId="0" fillId="0" borderId="0" xfId="1" applyFont="1" applyProtection="1">
      <protection hidden="1"/>
    </xf>
    <xf numFmtId="43" fontId="0" fillId="0" borderId="0" xfId="1" applyFont="1" applyProtection="1"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6" fillId="0" borderId="0" xfId="1" applyFont="1" applyBorder="1" applyAlignment="1" applyProtection="1">
      <alignment horizontal="left" vertical="center" wrapText="1"/>
      <protection locked="0"/>
    </xf>
    <xf numFmtId="43" fontId="3" fillId="0" borderId="2" xfId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3" fontId="8" fillId="0" borderId="0" xfId="0" applyNumberFormat="1" applyFont="1" applyProtection="1">
      <protection hidden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68767D49-1ACC-46D9-B9C0-C5C7847AC06D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DC32DD0-CBD3-49D1-9296-4984B8F3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.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Plantilla Ejecución mes.Luìs"/>
      <sheetName val="Ejecución 2022"/>
      <sheetName val="Hoja1"/>
    </sheetNames>
    <sheetDataSet>
      <sheetData sheetId="0"/>
      <sheetData sheetId="1"/>
      <sheetData sheetId="2"/>
      <sheetData sheetId="3">
        <row r="232">
          <cell r="V232">
            <v>0</v>
          </cell>
        </row>
        <row r="233">
          <cell r="V233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DB8C1-3E43-498B-8737-CEE850335E84}">
  <dimension ref="A1:AC108"/>
  <sheetViews>
    <sheetView showGridLines="0" tabSelected="1" view="pageBreakPreview" zoomScale="110" zoomScaleNormal="110" zoomScaleSheetLayoutView="110" workbookViewId="0">
      <pane xSplit="3" ySplit="9" topLeftCell="D78" activePane="bottomRight" state="frozen"/>
      <selection pane="topRight" activeCell="C1" sqref="C1"/>
      <selection pane="bottomLeft" activeCell="A10" sqref="A10"/>
      <selection pane="bottomRight" activeCell="D52" sqref="D52:P57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82" t="s">
        <v>122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R1" s="10" t="s">
        <v>23</v>
      </c>
    </row>
    <row r="2" spans="1:29" ht="18.75" x14ac:dyDescent="0.25">
      <c r="B2" s="82" t="s">
        <v>121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R2" s="7" t="s">
        <v>22</v>
      </c>
    </row>
    <row r="3" spans="1:29" ht="18.75" x14ac:dyDescent="0.25">
      <c r="B3" s="82" t="s">
        <v>120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R3" s="7" t="s">
        <v>21</v>
      </c>
    </row>
    <row r="4" spans="1:29" ht="15.75" customHeight="1" x14ac:dyDescent="0.25">
      <c r="B4" s="79"/>
      <c r="C4" s="79"/>
      <c r="D4" s="79"/>
      <c r="E4" s="79"/>
      <c r="F4" s="80" t="s">
        <v>119</v>
      </c>
      <c r="G4" s="79"/>
      <c r="H4" s="79"/>
      <c r="I4" s="79"/>
      <c r="J4" s="81" t="str">
        <f>IF(D108=2,D7,IF(E108=2,E7,IF(F108=2,F7,IF(G108=2,G7,IF(H108=2,H7,IF(I108=2,I7,IF(J108=2,J7,IF(K108=2,K7,IF(L108=2,L7,IF(M108=2,M7,IF(N108=2,N7,IF(O108=2,O7,""))))))))))))</f>
        <v>Junio</v>
      </c>
      <c r="K4" s="80" t="s">
        <v>118</v>
      </c>
      <c r="L4" s="79"/>
      <c r="M4" s="79"/>
      <c r="N4" s="79"/>
      <c r="O4" s="79"/>
      <c r="P4" s="79"/>
      <c r="R4" s="7" t="s">
        <v>20</v>
      </c>
    </row>
    <row r="5" spans="1:29" x14ac:dyDescent="0.25">
      <c r="B5" s="83" t="s">
        <v>117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R5" s="7" t="s">
        <v>19</v>
      </c>
    </row>
    <row r="6" spans="1:29" x14ac:dyDescent="0.25">
      <c r="D6" s="71"/>
      <c r="E6" s="71"/>
      <c r="F6" s="71"/>
      <c r="P6" s="9"/>
      <c r="R6" s="7" t="s">
        <v>18</v>
      </c>
    </row>
    <row r="7" spans="1:29" s="26" customFormat="1" ht="15.75" x14ac:dyDescent="0.25">
      <c r="A7" s="3"/>
      <c r="B7" s="78" t="s">
        <v>116</v>
      </c>
      <c r="C7" s="77" t="s">
        <v>115</v>
      </c>
      <c r="D7" s="77" t="s">
        <v>114</v>
      </c>
      <c r="E7" s="77" t="s">
        <v>113</v>
      </c>
      <c r="F7" s="77" t="s">
        <v>112</v>
      </c>
      <c r="G7" s="77" t="s">
        <v>111</v>
      </c>
      <c r="H7" s="77" t="s">
        <v>110</v>
      </c>
      <c r="I7" s="77" t="s">
        <v>109</v>
      </c>
      <c r="J7" s="77" t="s">
        <v>108</v>
      </c>
      <c r="K7" s="77" t="s">
        <v>107</v>
      </c>
      <c r="L7" s="77" t="s">
        <v>106</v>
      </c>
      <c r="M7" s="77" t="s">
        <v>105</v>
      </c>
      <c r="N7" s="77" t="s">
        <v>104</v>
      </c>
      <c r="O7" s="77" t="s">
        <v>103</v>
      </c>
      <c r="P7" s="77" t="s">
        <v>102</v>
      </c>
      <c r="AB7" s="76">
        <f>SUM(T8:AB8)</f>
        <v>11.029108875781253</v>
      </c>
      <c r="AC7" s="76">
        <f>+AB7+AC8</f>
        <v>13.989108875781252</v>
      </c>
    </row>
    <row r="8" spans="1:29" x14ac:dyDescent="0.25">
      <c r="B8" s="75" t="s">
        <v>101</v>
      </c>
      <c r="C8" s="74"/>
      <c r="D8" s="74"/>
      <c r="E8" s="72"/>
      <c r="F8" s="72"/>
      <c r="G8" s="72"/>
      <c r="H8" s="72"/>
      <c r="I8" s="72"/>
      <c r="J8" s="72"/>
      <c r="K8" s="73"/>
      <c r="L8" s="72"/>
      <c r="M8" s="72"/>
      <c r="N8" s="72"/>
      <c r="O8" s="72"/>
      <c r="P8" s="72"/>
      <c r="T8" s="71">
        <v>1</v>
      </c>
      <c r="U8" s="71">
        <v>1.05</v>
      </c>
      <c r="V8" s="70">
        <f>+U8*1.05</f>
        <v>1.1025</v>
      </c>
      <c r="W8" s="70">
        <f t="shared" ref="W8:AA8" si="0">+V8*1.05</f>
        <v>1.1576250000000001</v>
      </c>
      <c r="X8" s="70">
        <f t="shared" si="0"/>
        <v>1.2155062500000002</v>
      </c>
      <c r="Y8" s="70">
        <f t="shared" si="0"/>
        <v>1.2762815625000004</v>
      </c>
      <c r="Z8" s="70">
        <f t="shared" si="0"/>
        <v>1.3400956406250004</v>
      </c>
      <c r="AA8" s="70">
        <f t="shared" si="0"/>
        <v>1.4071004226562505</v>
      </c>
      <c r="AB8" s="71">
        <v>1.48</v>
      </c>
      <c r="AC8" s="70">
        <f>+AB8*2</f>
        <v>2.96</v>
      </c>
    </row>
    <row r="9" spans="1:29" s="26" customFormat="1" ht="30" x14ac:dyDescent="0.25">
      <c r="A9" s="16">
        <v>1</v>
      </c>
      <c r="B9" s="31" t="s">
        <v>100</v>
      </c>
      <c r="C9" s="69"/>
      <c r="D9" s="68">
        <f>SUM(D10:D14)</f>
        <v>2857959.2</v>
      </c>
      <c r="E9" s="67">
        <f t="shared" ref="E9:P9" si="1">SUM(E10:E14)</f>
        <v>2912898</v>
      </c>
      <c r="F9" s="67">
        <f t="shared" si="1"/>
        <v>2869523.9499999997</v>
      </c>
      <c r="G9" s="67">
        <f t="shared" si="1"/>
        <v>3220880.09</v>
      </c>
      <c r="H9" s="67">
        <f t="shared" si="1"/>
        <v>3256450.08</v>
      </c>
      <c r="I9" s="67">
        <f t="shared" si="1"/>
        <v>3969190.46</v>
      </c>
      <c r="J9" s="67">
        <f t="shared" si="1"/>
        <v>0</v>
      </c>
      <c r="K9" s="67">
        <f t="shared" si="1"/>
        <v>0</v>
      </c>
      <c r="L9" s="67">
        <f t="shared" si="1"/>
        <v>0</v>
      </c>
      <c r="M9" s="67">
        <f t="shared" si="1"/>
        <v>0</v>
      </c>
      <c r="N9" s="67">
        <f t="shared" si="1"/>
        <v>0</v>
      </c>
      <c r="O9" s="67">
        <f t="shared" si="1"/>
        <v>0</v>
      </c>
      <c r="P9" s="66">
        <f t="shared" si="1"/>
        <v>19086901.780000001</v>
      </c>
      <c r="T9" s="65"/>
    </row>
    <row r="10" spans="1:29" s="26" customFormat="1" x14ac:dyDescent="0.25">
      <c r="A10" s="16">
        <v>2</v>
      </c>
      <c r="B10" s="43" t="s">
        <v>99</v>
      </c>
      <c r="D10" s="63">
        <v>2443267.62</v>
      </c>
      <c r="E10" s="54">
        <v>2491116.12</v>
      </c>
      <c r="F10" s="54">
        <v>2416116.12</v>
      </c>
      <c r="G10" s="54">
        <v>2734770.28</v>
      </c>
      <c r="H10" s="54">
        <v>2768630.85</v>
      </c>
      <c r="I10" s="54">
        <v>2632618.7799999998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40">
        <v>15486519.77</v>
      </c>
    </row>
    <row r="11" spans="1:29" s="26" customFormat="1" x14ac:dyDescent="0.25">
      <c r="A11" s="16">
        <v>2</v>
      </c>
      <c r="B11" s="43" t="s">
        <v>98</v>
      </c>
      <c r="D11" s="63">
        <v>56250</v>
      </c>
      <c r="E11" s="54">
        <v>56250</v>
      </c>
      <c r="F11" s="54">
        <v>96250</v>
      </c>
      <c r="G11" s="54">
        <v>76250</v>
      </c>
      <c r="H11" s="54">
        <v>76250</v>
      </c>
      <c r="I11" s="54">
        <v>945720.31999999995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40">
        <v>1306970.3199999998</v>
      </c>
    </row>
    <row r="12" spans="1:29" s="26" customFormat="1" ht="30" x14ac:dyDescent="0.25">
      <c r="A12" s="16">
        <v>2</v>
      </c>
      <c r="B12" s="43" t="s">
        <v>97</v>
      </c>
      <c r="D12" s="63">
        <v>0</v>
      </c>
      <c r="E12" s="54">
        <v>0</v>
      </c>
      <c r="F12" s="54">
        <v>2089.0500000000002</v>
      </c>
      <c r="G12" s="54">
        <v>8053.5</v>
      </c>
      <c r="H12" s="54">
        <v>5469.3</v>
      </c>
      <c r="I12" s="54">
        <v>3144.7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40">
        <v>18756.55</v>
      </c>
    </row>
    <row r="13" spans="1:29" s="26" customFormat="1" ht="30" x14ac:dyDescent="0.25">
      <c r="A13" s="16">
        <v>2</v>
      </c>
      <c r="B13" s="43" t="s">
        <v>96</v>
      </c>
      <c r="D13" s="63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40">
        <v>0</v>
      </c>
    </row>
    <row r="14" spans="1:29" s="26" customFormat="1" ht="30" x14ac:dyDescent="0.25">
      <c r="A14" s="16">
        <v>2</v>
      </c>
      <c r="B14" s="43" t="s">
        <v>95</v>
      </c>
      <c r="D14" s="63">
        <v>358441.58</v>
      </c>
      <c r="E14" s="64">
        <v>365531.88</v>
      </c>
      <c r="F14" s="64">
        <v>355068.77999999997</v>
      </c>
      <c r="G14" s="64">
        <v>401806.31</v>
      </c>
      <c r="H14" s="64">
        <v>406099.93</v>
      </c>
      <c r="I14" s="64">
        <v>387706.66000000003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40">
        <v>2274655.14</v>
      </c>
    </row>
    <row r="15" spans="1:29" s="26" customFormat="1" x14ac:dyDescent="0.25">
      <c r="A15" s="16">
        <v>1</v>
      </c>
      <c r="B15" s="31" t="s">
        <v>94</v>
      </c>
      <c r="D15" s="62">
        <f>SUM(D16:D24)</f>
        <v>96998.68</v>
      </c>
      <c r="E15" s="61">
        <f t="shared" ref="E15:P15" si="2">SUM(E16:E24)</f>
        <v>233847.91</v>
      </c>
      <c r="F15" s="61">
        <f t="shared" si="2"/>
        <v>366299.75</v>
      </c>
      <c r="G15" s="61">
        <f t="shared" si="2"/>
        <v>505642.89</v>
      </c>
      <c r="H15" s="61">
        <f t="shared" si="2"/>
        <v>408314.81999999995</v>
      </c>
      <c r="I15" s="61">
        <f t="shared" si="2"/>
        <v>1114132.0899999999</v>
      </c>
      <c r="J15" s="61">
        <f t="shared" si="2"/>
        <v>0</v>
      </c>
      <c r="K15" s="61">
        <f t="shared" si="2"/>
        <v>0</v>
      </c>
      <c r="L15" s="61">
        <f t="shared" si="2"/>
        <v>0</v>
      </c>
      <c r="M15" s="61">
        <f t="shared" si="2"/>
        <v>0</v>
      </c>
      <c r="N15" s="61">
        <f t="shared" si="2"/>
        <v>0</v>
      </c>
      <c r="O15" s="61">
        <f t="shared" si="2"/>
        <v>0</v>
      </c>
      <c r="P15" s="61">
        <f t="shared" si="2"/>
        <v>2725236.1399999997</v>
      </c>
    </row>
    <row r="16" spans="1:29" s="26" customFormat="1" x14ac:dyDescent="0.25">
      <c r="A16" s="16">
        <v>2</v>
      </c>
      <c r="B16" s="43" t="s">
        <v>93</v>
      </c>
      <c r="D16" s="63">
        <v>96998.68</v>
      </c>
      <c r="E16" s="54">
        <v>179161.67</v>
      </c>
      <c r="F16" s="54">
        <v>144716.17000000001</v>
      </c>
      <c r="G16" s="54">
        <v>146498.88999999998</v>
      </c>
      <c r="H16" s="54">
        <v>98393.61</v>
      </c>
      <c r="I16" s="54">
        <v>206389.72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40">
        <v>872158.74</v>
      </c>
    </row>
    <row r="17" spans="1:16" s="26" customFormat="1" ht="30" x14ac:dyDescent="0.25">
      <c r="A17" s="16">
        <v>2</v>
      </c>
      <c r="B17" s="43" t="s">
        <v>92</v>
      </c>
      <c r="D17" s="63">
        <v>0</v>
      </c>
      <c r="E17" s="54">
        <v>0</v>
      </c>
      <c r="F17" s="54">
        <v>52038</v>
      </c>
      <c r="G17" s="54">
        <v>0</v>
      </c>
      <c r="H17" s="54">
        <v>0</v>
      </c>
      <c r="I17" s="54">
        <v>17176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40">
        <v>69214</v>
      </c>
    </row>
    <row r="18" spans="1:16" s="26" customFormat="1" x14ac:dyDescent="0.25">
      <c r="A18" s="16">
        <v>2</v>
      </c>
      <c r="B18" s="43" t="s">
        <v>91</v>
      </c>
      <c r="D18" s="63">
        <v>0</v>
      </c>
      <c r="E18" s="54">
        <v>0</v>
      </c>
      <c r="F18" s="54">
        <v>73314.460000000006</v>
      </c>
      <c r="G18" s="54">
        <v>188256.53</v>
      </c>
      <c r="H18" s="54">
        <v>335176.63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40">
        <v>596747.62</v>
      </c>
    </row>
    <row r="19" spans="1:16" s="26" customFormat="1" ht="18" customHeight="1" x14ac:dyDescent="0.25">
      <c r="A19" s="16">
        <v>2</v>
      </c>
      <c r="B19" s="43" t="s">
        <v>90</v>
      </c>
      <c r="D19" s="63">
        <v>0</v>
      </c>
      <c r="E19" s="54">
        <v>0</v>
      </c>
      <c r="F19" s="54">
        <v>0</v>
      </c>
      <c r="G19" s="54">
        <v>0</v>
      </c>
      <c r="H19" s="54">
        <v>0</v>
      </c>
      <c r="I19" s="54">
        <v>200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40">
        <v>200</v>
      </c>
    </row>
    <row r="20" spans="1:16" s="26" customFormat="1" x14ac:dyDescent="0.25">
      <c r="A20" s="16">
        <v>2</v>
      </c>
      <c r="B20" s="43" t="s">
        <v>89</v>
      </c>
      <c r="D20" s="63">
        <v>0</v>
      </c>
      <c r="E20" s="54">
        <v>0</v>
      </c>
      <c r="F20" s="54">
        <v>0</v>
      </c>
      <c r="G20" s="54">
        <v>43660</v>
      </c>
      <c r="H20" s="54">
        <v>0</v>
      </c>
      <c r="I20" s="54">
        <v>64285.7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40">
        <v>107945.7</v>
      </c>
    </row>
    <row r="21" spans="1:16" s="26" customFormat="1" x14ac:dyDescent="0.25">
      <c r="A21" s="16">
        <v>2</v>
      </c>
      <c r="B21" s="43" t="s">
        <v>88</v>
      </c>
      <c r="D21" s="63">
        <v>0</v>
      </c>
      <c r="E21" s="54">
        <v>48196.24</v>
      </c>
      <c r="F21" s="54">
        <v>24098.12</v>
      </c>
      <c r="G21" s="54">
        <v>24098.12</v>
      </c>
      <c r="H21" s="54">
        <v>23483.599999999999</v>
      </c>
      <c r="I21" s="54">
        <v>23483.599999999999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40">
        <v>143359.67999999999</v>
      </c>
    </row>
    <row r="22" spans="1:16" s="26" customFormat="1" ht="45" x14ac:dyDescent="0.25">
      <c r="A22" s="16">
        <v>2</v>
      </c>
      <c r="B22" s="43" t="s">
        <v>87</v>
      </c>
      <c r="D22" s="63">
        <v>0</v>
      </c>
      <c r="E22" s="54">
        <v>0</v>
      </c>
      <c r="F22" s="54">
        <v>0</v>
      </c>
      <c r="G22" s="54">
        <v>103129.35</v>
      </c>
      <c r="H22" s="54">
        <v>-48739.02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40">
        <v>54390.330000000009</v>
      </c>
    </row>
    <row r="23" spans="1:16" s="26" customFormat="1" ht="30" x14ac:dyDescent="0.25">
      <c r="A23" s="16">
        <v>2</v>
      </c>
      <c r="B23" s="43" t="s">
        <v>86</v>
      </c>
      <c r="D23" s="63">
        <v>0</v>
      </c>
      <c r="E23" s="54">
        <v>0</v>
      </c>
      <c r="F23" s="54">
        <v>65171</v>
      </c>
      <c r="G23" s="54">
        <v>0</v>
      </c>
      <c r="H23" s="54">
        <v>0</v>
      </c>
      <c r="I23" s="54">
        <v>802597.07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40">
        <v>867768.07</v>
      </c>
    </row>
    <row r="24" spans="1:16" s="26" customFormat="1" ht="30" x14ac:dyDescent="0.25">
      <c r="A24" s="16">
        <v>2</v>
      </c>
      <c r="B24" s="43" t="s">
        <v>85</v>
      </c>
      <c r="D24" s="63">
        <v>0</v>
      </c>
      <c r="E24" s="54">
        <v>6490</v>
      </c>
      <c r="F24" s="54">
        <v>6962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40">
        <v>13452</v>
      </c>
    </row>
    <row r="25" spans="1:16" s="26" customFormat="1" x14ac:dyDescent="0.25">
      <c r="A25" s="16">
        <v>1</v>
      </c>
      <c r="B25" s="31" t="s">
        <v>84</v>
      </c>
      <c r="D25" s="61">
        <f t="shared" ref="D25:E25" si="3">SUM(D26:D34)</f>
        <v>0</v>
      </c>
      <c r="E25" s="61">
        <f t="shared" si="3"/>
        <v>0</v>
      </c>
      <c r="F25" s="61">
        <f>SUM(F26:F34)</f>
        <v>66881.09</v>
      </c>
      <c r="G25" s="61">
        <f t="shared" ref="G25:P25" si="4">SUM(G26:G34)</f>
        <v>288872.12</v>
      </c>
      <c r="H25" s="61">
        <f t="shared" si="4"/>
        <v>-151395.94</v>
      </c>
      <c r="I25" s="61">
        <f t="shared" si="4"/>
        <v>6582.2</v>
      </c>
      <c r="J25" s="61">
        <f t="shared" si="4"/>
        <v>0</v>
      </c>
      <c r="K25" s="61">
        <f t="shared" si="4"/>
        <v>0</v>
      </c>
      <c r="L25" s="61">
        <f t="shared" si="4"/>
        <v>0</v>
      </c>
      <c r="M25" s="61">
        <f t="shared" si="4"/>
        <v>0</v>
      </c>
      <c r="N25" s="61">
        <f t="shared" si="4"/>
        <v>0</v>
      </c>
      <c r="O25" s="61">
        <f t="shared" si="4"/>
        <v>0</v>
      </c>
      <c r="P25" s="61">
        <f t="shared" si="4"/>
        <v>210939.46999999997</v>
      </c>
    </row>
    <row r="26" spans="1:16" s="26" customFormat="1" ht="30" x14ac:dyDescent="0.25">
      <c r="A26" s="16">
        <v>2</v>
      </c>
      <c r="B26" s="43" t="s">
        <v>83</v>
      </c>
      <c r="D26" s="63">
        <v>0</v>
      </c>
      <c r="E26" s="54">
        <v>0</v>
      </c>
      <c r="F26" s="54">
        <v>10550.310000000001</v>
      </c>
      <c r="G26" s="54">
        <v>8004</v>
      </c>
      <c r="H26" s="54">
        <v>0</v>
      </c>
      <c r="I26" s="54">
        <v>3545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40">
        <v>22099.31</v>
      </c>
    </row>
    <row r="27" spans="1:16" s="26" customFormat="1" x14ac:dyDescent="0.25">
      <c r="A27" s="16">
        <v>2</v>
      </c>
      <c r="B27" s="43" t="s">
        <v>82</v>
      </c>
      <c r="D27" s="63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40">
        <v>0</v>
      </c>
    </row>
    <row r="28" spans="1:16" s="26" customFormat="1" ht="30" x14ac:dyDescent="0.25">
      <c r="A28" s="16">
        <v>2</v>
      </c>
      <c r="B28" s="43" t="s">
        <v>81</v>
      </c>
      <c r="D28" s="63">
        <v>0</v>
      </c>
      <c r="E28" s="54">
        <v>0</v>
      </c>
      <c r="F28" s="54">
        <v>31638.16</v>
      </c>
      <c r="G28" s="54">
        <v>0</v>
      </c>
      <c r="H28" s="54">
        <v>20526.099999999999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40">
        <v>52164.259999999995</v>
      </c>
    </row>
    <row r="29" spans="1:16" s="26" customFormat="1" x14ac:dyDescent="0.25">
      <c r="A29" s="16">
        <v>2</v>
      </c>
      <c r="B29" s="43" t="s">
        <v>80</v>
      </c>
      <c r="D29" s="63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40">
        <v>0</v>
      </c>
    </row>
    <row r="30" spans="1:16" s="26" customFormat="1" ht="30" x14ac:dyDescent="0.25">
      <c r="A30" s="16">
        <v>2</v>
      </c>
      <c r="B30" s="43" t="s">
        <v>79</v>
      </c>
      <c r="D30" s="63">
        <v>0</v>
      </c>
      <c r="E30" s="54">
        <v>0</v>
      </c>
      <c r="F30" s="54">
        <v>0</v>
      </c>
      <c r="G30" s="54">
        <v>40868.120000000003</v>
      </c>
      <c r="H30" s="54">
        <v>0</v>
      </c>
      <c r="I30" s="54">
        <v>60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40">
        <v>40928.120000000003</v>
      </c>
    </row>
    <row r="31" spans="1:16" s="26" customFormat="1" ht="30" x14ac:dyDescent="0.25">
      <c r="A31" s="16">
        <v>2</v>
      </c>
      <c r="B31" s="43" t="s">
        <v>78</v>
      </c>
      <c r="D31" s="63">
        <v>0</v>
      </c>
      <c r="E31" s="54">
        <v>0</v>
      </c>
      <c r="F31" s="54">
        <v>0</v>
      </c>
      <c r="G31" s="54">
        <v>0</v>
      </c>
      <c r="H31" s="54">
        <v>0</v>
      </c>
      <c r="I31" s="54">
        <v>2662.2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40">
        <v>2662.2</v>
      </c>
    </row>
    <row r="32" spans="1:16" s="26" customFormat="1" ht="30" x14ac:dyDescent="0.25">
      <c r="A32" s="16">
        <v>2</v>
      </c>
      <c r="B32" s="43" t="s">
        <v>77</v>
      </c>
      <c r="D32" s="63">
        <v>0</v>
      </c>
      <c r="E32" s="54">
        <v>0</v>
      </c>
      <c r="F32" s="54">
        <v>0</v>
      </c>
      <c r="G32" s="54">
        <v>240000</v>
      </c>
      <c r="H32" s="54">
        <v>-240000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40">
        <v>0</v>
      </c>
    </row>
    <row r="33" spans="1:16" s="26" customFormat="1" ht="45" x14ac:dyDescent="0.25">
      <c r="A33" s="16">
        <v>2</v>
      </c>
      <c r="B33" s="43" t="s">
        <v>76</v>
      </c>
      <c r="D33" s="4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0">
        <v>0</v>
      </c>
    </row>
    <row r="34" spans="1:16" s="26" customFormat="1" x14ac:dyDescent="0.25">
      <c r="A34" s="16">
        <v>2</v>
      </c>
      <c r="B34" s="43" t="s">
        <v>75</v>
      </c>
      <c r="D34" s="63">
        <v>0</v>
      </c>
      <c r="E34" s="54">
        <v>0</v>
      </c>
      <c r="F34" s="54">
        <v>24692.620000000003</v>
      </c>
      <c r="G34" s="54">
        <v>0</v>
      </c>
      <c r="H34" s="54">
        <v>68077.959999999992</v>
      </c>
      <c r="I34" s="54">
        <v>315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40">
        <v>93085.579999999987</v>
      </c>
    </row>
    <row r="35" spans="1:16" s="26" customFormat="1" x14ac:dyDescent="0.25">
      <c r="A35" s="16">
        <v>1</v>
      </c>
      <c r="B35" s="31" t="s">
        <v>74</v>
      </c>
      <c r="D35" s="4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50">
        <f t="shared" ref="P35" si="5">+P36+P37+P38+P40+P41+P42</f>
        <v>0</v>
      </c>
    </row>
    <row r="36" spans="1:16" s="26" customFormat="1" ht="30" x14ac:dyDescent="0.25">
      <c r="A36" s="16">
        <v>2</v>
      </c>
      <c r="B36" s="43" t="s">
        <v>73</v>
      </c>
      <c r="D36" s="4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40">
        <f>SUM(D36:M36)</f>
        <v>0</v>
      </c>
    </row>
    <row r="37" spans="1:16" s="26" customFormat="1" ht="30" x14ac:dyDescent="0.25">
      <c r="A37" s="16">
        <v>2</v>
      </c>
      <c r="B37" s="43" t="s">
        <v>72</v>
      </c>
      <c r="D37" s="4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40">
        <f t="shared" ref="P37:P89" si="6">SUM(D37:M37)</f>
        <v>0</v>
      </c>
    </row>
    <row r="38" spans="1:16" s="26" customFormat="1" ht="30" x14ac:dyDescent="0.25">
      <c r="A38" s="16">
        <v>2</v>
      </c>
      <c r="B38" s="43" t="s">
        <v>71</v>
      </c>
      <c r="D38" s="4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0">
        <f>SUM(D38:M38)</f>
        <v>0</v>
      </c>
    </row>
    <row r="39" spans="1:16" s="26" customFormat="1" ht="30" x14ac:dyDescent="0.25">
      <c r="A39" s="16">
        <v>2</v>
      </c>
      <c r="B39" s="43" t="s">
        <v>70</v>
      </c>
      <c r="D39" s="4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>
        <f t="shared" si="6"/>
        <v>0</v>
      </c>
    </row>
    <row r="40" spans="1:16" s="26" customFormat="1" ht="30" x14ac:dyDescent="0.25">
      <c r="A40" s="16">
        <v>2</v>
      </c>
      <c r="B40" s="43" t="s">
        <v>69</v>
      </c>
      <c r="D40" s="4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0">
        <f t="shared" si="6"/>
        <v>0</v>
      </c>
    </row>
    <row r="41" spans="1:16" s="26" customFormat="1" ht="30" x14ac:dyDescent="0.25">
      <c r="A41" s="16">
        <v>2</v>
      </c>
      <c r="B41" s="43" t="s">
        <v>68</v>
      </c>
      <c r="D41" s="4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0">
        <f t="shared" si="6"/>
        <v>0</v>
      </c>
    </row>
    <row r="42" spans="1:16" s="26" customFormat="1" ht="30" x14ac:dyDescent="0.25">
      <c r="A42" s="16">
        <v>2</v>
      </c>
      <c r="B42" s="43" t="s">
        <v>67</v>
      </c>
      <c r="D42" s="4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40">
        <f t="shared" si="6"/>
        <v>0</v>
      </c>
    </row>
    <row r="43" spans="1:16" s="26" customFormat="1" x14ac:dyDescent="0.25">
      <c r="A43" s="16">
        <v>1</v>
      </c>
      <c r="B43" s="31" t="s">
        <v>66</v>
      </c>
      <c r="D43" s="52"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40">
        <f t="shared" si="6"/>
        <v>0</v>
      </c>
    </row>
    <row r="44" spans="1:16" s="26" customFormat="1" ht="30" x14ac:dyDescent="0.25">
      <c r="A44" s="16">
        <v>2</v>
      </c>
      <c r="B44" s="43" t="s">
        <v>65</v>
      </c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0">
        <f t="shared" si="6"/>
        <v>0</v>
      </c>
    </row>
    <row r="45" spans="1:16" s="26" customFormat="1" ht="30" x14ac:dyDescent="0.25">
      <c r="A45" s="16">
        <v>2</v>
      </c>
      <c r="B45" s="43" t="s">
        <v>64</v>
      </c>
      <c r="D45" s="48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40">
        <f t="shared" si="6"/>
        <v>0</v>
      </c>
    </row>
    <row r="46" spans="1:16" s="26" customFormat="1" ht="30" x14ac:dyDescent="0.25">
      <c r="A46" s="16">
        <v>2</v>
      </c>
      <c r="B46" s="43" t="s">
        <v>63</v>
      </c>
      <c r="D46" s="48"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40">
        <f t="shared" si="6"/>
        <v>0</v>
      </c>
    </row>
    <row r="47" spans="1:16" s="26" customFormat="1" ht="30" x14ac:dyDescent="0.25">
      <c r="A47" s="16">
        <v>2</v>
      </c>
      <c r="B47" s="43" t="s">
        <v>62</v>
      </c>
      <c r="D47" s="48">
        <v>0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0">
        <f t="shared" si="6"/>
        <v>0</v>
      </c>
    </row>
    <row r="48" spans="1:16" s="26" customFormat="1" ht="30" x14ac:dyDescent="0.25">
      <c r="A48" s="16">
        <v>2</v>
      </c>
      <c r="B48" s="43" t="s">
        <v>61</v>
      </c>
      <c r="D48" s="48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0">
        <f t="shared" si="6"/>
        <v>0</v>
      </c>
    </row>
    <row r="49" spans="1:19" s="26" customFormat="1" ht="30" x14ac:dyDescent="0.25">
      <c r="A49" s="16">
        <v>2</v>
      </c>
      <c r="B49" s="43" t="s">
        <v>60</v>
      </c>
      <c r="D49" s="48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0">
        <f t="shared" si="6"/>
        <v>0</v>
      </c>
    </row>
    <row r="50" spans="1:19" s="26" customFormat="1" ht="30" x14ac:dyDescent="0.25">
      <c r="A50" s="16">
        <v>2</v>
      </c>
      <c r="B50" s="43" t="s">
        <v>59</v>
      </c>
      <c r="D50" s="42"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0">
        <f t="shared" si="6"/>
        <v>0</v>
      </c>
    </row>
    <row r="51" spans="1:19" s="26" customFormat="1" ht="30" x14ac:dyDescent="0.25">
      <c r="A51" s="16">
        <v>1</v>
      </c>
      <c r="B51" s="31" t="s">
        <v>58</v>
      </c>
      <c r="D51" s="62">
        <f>SUM(D52:D65)</f>
        <v>0</v>
      </c>
      <c r="E51" s="60">
        <f t="shared" ref="E51:P51" si="7">SUM(E52:E65)</f>
        <v>0</v>
      </c>
      <c r="F51" s="60">
        <f t="shared" si="7"/>
        <v>0</v>
      </c>
      <c r="G51" s="60">
        <f t="shared" si="7"/>
        <v>0</v>
      </c>
      <c r="H51" s="60">
        <f t="shared" si="7"/>
        <v>175888.81</v>
      </c>
      <c r="I51" s="60">
        <f t="shared" si="7"/>
        <v>19766.18</v>
      </c>
      <c r="J51" s="61">
        <f t="shared" si="7"/>
        <v>0</v>
      </c>
      <c r="K51" s="61">
        <f t="shared" si="7"/>
        <v>0</v>
      </c>
      <c r="L51" s="61">
        <f t="shared" si="7"/>
        <v>0</v>
      </c>
      <c r="M51" s="61">
        <f t="shared" si="7"/>
        <v>0</v>
      </c>
      <c r="N51" s="60">
        <f t="shared" si="7"/>
        <v>0</v>
      </c>
      <c r="O51" s="60">
        <f t="shared" si="7"/>
        <v>0</v>
      </c>
      <c r="P51" s="44">
        <f t="shared" si="7"/>
        <v>195654.99</v>
      </c>
      <c r="Q51" s="30" t="s">
        <v>35</v>
      </c>
      <c r="R51" s="49" t="s">
        <v>35</v>
      </c>
      <c r="S51" s="49" t="s">
        <v>35</v>
      </c>
    </row>
    <row r="52" spans="1:19" s="26" customFormat="1" x14ac:dyDescent="0.25">
      <c r="A52" s="16">
        <v>2</v>
      </c>
      <c r="B52" s="43" t="s">
        <v>57</v>
      </c>
      <c r="D52" s="59">
        <v>0</v>
      </c>
      <c r="E52" s="58">
        <v>0</v>
      </c>
      <c r="F52" s="58">
        <v>0</v>
      </c>
      <c r="G52" s="58">
        <v>0</v>
      </c>
      <c r="H52" s="58">
        <v>175888.81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7">
        <v>175888.81</v>
      </c>
    </row>
    <row r="53" spans="1:19" s="26" customFormat="1" ht="30" x14ac:dyDescent="0.25">
      <c r="A53" s="16">
        <v>2</v>
      </c>
      <c r="B53" s="43" t="s">
        <v>56</v>
      </c>
      <c r="D53" s="55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40">
        <v>0</v>
      </c>
    </row>
    <row r="54" spans="1:19" s="26" customFormat="1" ht="30" x14ac:dyDescent="0.25">
      <c r="A54" s="16">
        <v>2</v>
      </c>
      <c r="B54" s="43" t="s">
        <v>55</v>
      </c>
      <c r="D54" s="5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0">
        <v>0</v>
      </c>
    </row>
    <row r="55" spans="1:19" s="26" customFormat="1" ht="30" x14ac:dyDescent="0.25">
      <c r="A55" s="16">
        <v>2</v>
      </c>
      <c r="B55" s="43" t="s">
        <v>54</v>
      </c>
      <c r="D55" s="5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>
        <v>0</v>
      </c>
    </row>
    <row r="56" spans="1:19" s="26" customFormat="1" ht="30" x14ac:dyDescent="0.25">
      <c r="A56" s="16">
        <v>2</v>
      </c>
      <c r="B56" s="43" t="s">
        <v>53</v>
      </c>
      <c r="D56" s="55">
        <v>0</v>
      </c>
      <c r="E56" s="54">
        <v>0</v>
      </c>
      <c r="F56" s="54">
        <v>0</v>
      </c>
      <c r="G56" s="54">
        <v>0</v>
      </c>
      <c r="H56" s="54">
        <v>0</v>
      </c>
      <c r="I56" s="54">
        <v>19766.18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40">
        <v>19766.18</v>
      </c>
    </row>
    <row r="57" spans="1:19" s="26" customFormat="1" ht="30" x14ac:dyDescent="0.25">
      <c r="A57" s="16">
        <v>2</v>
      </c>
      <c r="B57" s="43" t="s">
        <v>52</v>
      </c>
      <c r="D57" s="55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40">
        <v>0</v>
      </c>
    </row>
    <row r="58" spans="1:19" s="26" customFormat="1" ht="30" x14ac:dyDescent="0.25">
      <c r="A58" s="16">
        <v>2</v>
      </c>
      <c r="B58" s="43" t="s">
        <v>51</v>
      </c>
      <c r="D58" s="5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0">
        <f t="shared" si="6"/>
        <v>0</v>
      </c>
    </row>
    <row r="59" spans="1:19" s="26" customFormat="1" x14ac:dyDescent="0.25">
      <c r="A59" s="16">
        <v>2</v>
      </c>
      <c r="B59" s="43" t="s">
        <v>50</v>
      </c>
      <c r="D59" s="55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40">
        <f>'[1]Ejecución 2022'!V232</f>
        <v>0</v>
      </c>
    </row>
    <row r="60" spans="1:19" s="26" customFormat="1" ht="45" x14ac:dyDescent="0.25">
      <c r="A60" s="16">
        <v>2</v>
      </c>
      <c r="B60" s="43" t="s">
        <v>49</v>
      </c>
      <c r="D60" s="55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40">
        <f>'[1]Ejecución 2022'!V233</f>
        <v>0</v>
      </c>
    </row>
    <row r="61" spans="1:19" s="26" customFormat="1" x14ac:dyDescent="0.25">
      <c r="A61" s="16">
        <v>1</v>
      </c>
      <c r="B61" s="31" t="s">
        <v>48</v>
      </c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>
        <f t="shared" si="6"/>
        <v>0</v>
      </c>
    </row>
    <row r="62" spans="1:19" s="26" customFormat="1" x14ac:dyDescent="0.25">
      <c r="A62" s="16">
        <v>2</v>
      </c>
      <c r="B62" s="43" t="s">
        <v>47</v>
      </c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>
        <f t="shared" si="6"/>
        <v>0</v>
      </c>
    </row>
    <row r="63" spans="1:19" s="26" customFormat="1" x14ac:dyDescent="0.25">
      <c r="A63" s="16">
        <v>2</v>
      </c>
      <c r="B63" s="43" t="s">
        <v>46</v>
      </c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0">
        <f t="shared" si="6"/>
        <v>0</v>
      </c>
    </row>
    <row r="64" spans="1:19" s="26" customFormat="1" ht="30" x14ac:dyDescent="0.25">
      <c r="A64" s="16">
        <v>2</v>
      </c>
      <c r="B64" s="43" t="s">
        <v>45</v>
      </c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40">
        <f t="shared" si="6"/>
        <v>0</v>
      </c>
    </row>
    <row r="65" spans="1:19" s="26" customFormat="1" ht="45" x14ac:dyDescent="0.25">
      <c r="A65" s="16">
        <v>2</v>
      </c>
      <c r="B65" s="43" t="s">
        <v>44</v>
      </c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40">
        <f t="shared" si="6"/>
        <v>0</v>
      </c>
    </row>
    <row r="66" spans="1:19" s="26" customFormat="1" ht="30" x14ac:dyDescent="0.25">
      <c r="A66" s="16">
        <v>1</v>
      </c>
      <c r="B66" s="31" t="s">
        <v>43</v>
      </c>
      <c r="D66" s="52">
        <f>+D67+D68</f>
        <v>0</v>
      </c>
      <c r="E66" s="51">
        <f t="shared" ref="E66:P66" si="8">+E67+E68</f>
        <v>0</v>
      </c>
      <c r="F66" s="51">
        <f t="shared" si="8"/>
        <v>0</v>
      </c>
      <c r="G66" s="51">
        <f t="shared" si="8"/>
        <v>0</v>
      </c>
      <c r="H66" s="51">
        <f t="shared" si="8"/>
        <v>0</v>
      </c>
      <c r="I66" s="51">
        <f t="shared" si="8"/>
        <v>0</v>
      </c>
      <c r="J66" s="51">
        <f t="shared" si="8"/>
        <v>0</v>
      </c>
      <c r="K66" s="51">
        <f t="shared" si="8"/>
        <v>0</v>
      </c>
      <c r="L66" s="51">
        <f t="shared" si="8"/>
        <v>0</v>
      </c>
      <c r="M66" s="51">
        <f t="shared" si="8"/>
        <v>0</v>
      </c>
      <c r="N66" s="30">
        <v>0</v>
      </c>
      <c r="O66" s="30">
        <v>0</v>
      </c>
      <c r="P66" s="50">
        <f t="shared" si="8"/>
        <v>0</v>
      </c>
      <c r="R66" s="49"/>
      <c r="S66" s="49"/>
    </row>
    <row r="67" spans="1:19" s="26" customFormat="1" x14ac:dyDescent="0.25">
      <c r="A67" s="16">
        <v>2</v>
      </c>
      <c r="B67" s="43" t="s">
        <v>42</v>
      </c>
      <c r="D67" s="48"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0">
        <f t="shared" si="6"/>
        <v>0</v>
      </c>
    </row>
    <row r="68" spans="1:19" s="26" customFormat="1" ht="30" x14ac:dyDescent="0.25">
      <c r="A68" s="16">
        <v>2</v>
      </c>
      <c r="B68" s="43" t="s">
        <v>41</v>
      </c>
      <c r="D68" s="42">
        <v>0</v>
      </c>
      <c r="E68" s="4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0">
        <f t="shared" si="6"/>
        <v>0</v>
      </c>
    </row>
    <row r="69" spans="1:19" s="26" customFormat="1" x14ac:dyDescent="0.25">
      <c r="A69" s="16">
        <v>1</v>
      </c>
      <c r="B69" s="31" t="s">
        <v>40</v>
      </c>
      <c r="D69" s="47"/>
      <c r="E69" s="46">
        <f t="shared" ref="E69:I69" si="9">+E70+E71+E72</f>
        <v>0</v>
      </c>
      <c r="F69" s="46">
        <f t="shared" si="9"/>
        <v>0</v>
      </c>
      <c r="G69" s="46">
        <f t="shared" si="9"/>
        <v>0</v>
      </c>
      <c r="H69" s="46">
        <f t="shared" si="9"/>
        <v>0</v>
      </c>
      <c r="I69" s="46">
        <f t="shared" si="9"/>
        <v>0</v>
      </c>
      <c r="J69" s="46">
        <f>+J70+J71+J72</f>
        <v>0</v>
      </c>
      <c r="K69" s="46">
        <f t="shared" ref="K69:P69" si="10">+K70+K71+K72</f>
        <v>0</v>
      </c>
      <c r="L69" s="46">
        <f t="shared" si="10"/>
        <v>0</v>
      </c>
      <c r="M69" s="46">
        <f t="shared" si="10"/>
        <v>0</v>
      </c>
      <c r="N69" s="45">
        <v>0</v>
      </c>
      <c r="O69" s="45">
        <v>0</v>
      </c>
      <c r="P69" s="44">
        <f t="shared" si="10"/>
        <v>0</v>
      </c>
    </row>
    <row r="70" spans="1:19" s="26" customFormat="1" ht="30" x14ac:dyDescent="0.25">
      <c r="A70" s="16">
        <v>2</v>
      </c>
      <c r="B70" s="43" t="s">
        <v>39</v>
      </c>
      <c r="D70" s="42">
        <v>0</v>
      </c>
      <c r="E70" s="4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0">
        <f t="shared" si="6"/>
        <v>0</v>
      </c>
    </row>
    <row r="71" spans="1:19" s="26" customFormat="1" ht="30" x14ac:dyDescent="0.25">
      <c r="A71" s="16">
        <v>2</v>
      </c>
      <c r="B71" s="43" t="s">
        <v>38</v>
      </c>
      <c r="D71" s="42">
        <v>0</v>
      </c>
      <c r="E71" s="4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0">
        <f t="shared" si="6"/>
        <v>0</v>
      </c>
    </row>
    <row r="72" spans="1:19" s="26" customFormat="1" ht="30" x14ac:dyDescent="0.25">
      <c r="A72" s="16">
        <v>2</v>
      </c>
      <c r="B72" s="43" t="s">
        <v>37</v>
      </c>
      <c r="D72" s="42">
        <v>0</v>
      </c>
      <c r="E72" s="4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0">
        <f t="shared" si="6"/>
        <v>0</v>
      </c>
    </row>
    <row r="73" spans="1:19" s="26" customFormat="1" x14ac:dyDescent="0.25">
      <c r="A73" s="16"/>
      <c r="B73" s="39" t="s">
        <v>36</v>
      </c>
      <c r="C73" s="38"/>
      <c r="D73" s="37">
        <f>+D9+D15+D25+D35</f>
        <v>2954957.8800000004</v>
      </c>
      <c r="E73" s="37">
        <f>+E9+E15+E25+E35+E51</f>
        <v>3146745.91</v>
      </c>
      <c r="F73" s="37">
        <f>+F9+F15+F25+F35+F51</f>
        <v>3302704.7899999996</v>
      </c>
      <c r="G73" s="37">
        <f>+G9+G15+G25+G35+G51</f>
        <v>4015395.1</v>
      </c>
      <c r="H73" s="37">
        <f>+H9+H15+H25+H35+H51</f>
        <v>3689257.77</v>
      </c>
      <c r="I73" s="37">
        <f t="shared" ref="I73:O73" si="11">+I9+I15+I25+I51+I66+I69</f>
        <v>5109670.93</v>
      </c>
      <c r="J73" s="37">
        <f>J9+J15+J25+J51</f>
        <v>0</v>
      </c>
      <c r="K73" s="37">
        <f>K9+K15+K25+K51+K24</f>
        <v>0</v>
      </c>
      <c r="L73" s="37">
        <f>L9+L15+L25+L51</f>
        <v>0</v>
      </c>
      <c r="M73" s="37">
        <f>+M9+M15+M25+M51+M66+M69</f>
        <v>0</v>
      </c>
      <c r="N73" s="37">
        <f t="shared" si="11"/>
        <v>0</v>
      </c>
      <c r="O73" s="37">
        <f t="shared" si="11"/>
        <v>0</v>
      </c>
      <c r="P73" s="36">
        <f>+P9+P15+P25+P27+P51+P59+P66+P69</f>
        <v>22218732.379999999</v>
      </c>
    </row>
    <row r="74" spans="1:19" s="26" customFormat="1" x14ac:dyDescent="0.25">
      <c r="A74" s="16"/>
      <c r="B74" s="35"/>
      <c r="D74" s="34"/>
      <c r="E74" s="27"/>
      <c r="F74" s="27"/>
      <c r="G74" s="27"/>
      <c r="H74" s="27"/>
      <c r="I74" s="27"/>
      <c r="J74" s="33"/>
      <c r="K74" s="27" t="s">
        <v>35</v>
      </c>
      <c r="L74" s="27" t="s">
        <v>35</v>
      </c>
      <c r="M74" s="27"/>
      <c r="N74" s="27"/>
      <c r="O74" s="27"/>
      <c r="P74" s="27" t="s">
        <v>35</v>
      </c>
    </row>
    <row r="75" spans="1:19" s="26" customFormat="1" x14ac:dyDescent="0.25">
      <c r="A75" s="16"/>
      <c r="B75" s="32" t="s">
        <v>34</v>
      </c>
      <c r="C75" s="28"/>
      <c r="D75" s="28"/>
      <c r="E75" s="28"/>
      <c r="F75" s="2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9" s="26" customFormat="1" ht="30" x14ac:dyDescent="0.25">
      <c r="A76" s="16"/>
      <c r="B76" s="31" t="s">
        <v>33</v>
      </c>
      <c r="D76" s="30"/>
      <c r="E76" s="27"/>
      <c r="F76" s="27">
        <v>0</v>
      </c>
      <c r="G76" s="27"/>
      <c r="H76" s="27"/>
      <c r="I76" s="27"/>
      <c r="J76" s="27"/>
      <c r="K76" s="27"/>
      <c r="L76" s="27"/>
      <c r="M76" s="29"/>
      <c r="N76" s="20"/>
      <c r="O76" s="27"/>
      <c r="P76" s="27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20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17">
        <f>+D73</f>
        <v>2954957.8800000004</v>
      </c>
      <c r="E84" s="17">
        <f>+E73</f>
        <v>3146745.91</v>
      </c>
      <c r="F84" s="17">
        <f>+F73</f>
        <v>3302704.7899999996</v>
      </c>
      <c r="G84" s="17">
        <f t="shared" ref="G84:P84" si="12">+G73</f>
        <v>4015395.1</v>
      </c>
      <c r="H84" s="17">
        <f t="shared" si="12"/>
        <v>3689257.77</v>
      </c>
      <c r="I84" s="17">
        <f>+I73</f>
        <v>5109670.93</v>
      </c>
      <c r="J84" s="17">
        <f t="shared" si="12"/>
        <v>0</v>
      </c>
      <c r="K84" s="17">
        <f>+K73</f>
        <v>0</v>
      </c>
      <c r="L84" s="17">
        <f t="shared" si="12"/>
        <v>0</v>
      </c>
      <c r="M84" s="17">
        <f t="shared" si="12"/>
        <v>0</v>
      </c>
      <c r="N84" s="17">
        <f t="shared" si="12"/>
        <v>0</v>
      </c>
      <c r="O84" s="17">
        <f t="shared" si="12"/>
        <v>0</v>
      </c>
      <c r="P84" s="17">
        <f t="shared" si="12"/>
        <v>22218732.379999999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11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8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4</v>
      </c>
    </row>
    <row r="106" spans="2:15" x14ac:dyDescent="0.25">
      <c r="B106" s="6" t="s">
        <v>3</v>
      </c>
      <c r="H106" s="6" t="s">
        <v>2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5">
        <f t="shared" ref="D108:N108" si="13">IF(AND(E84&gt;0,D84&gt;=1),1,2)</f>
        <v>1</v>
      </c>
      <c r="E108" s="5">
        <f t="shared" si="13"/>
        <v>1</v>
      </c>
      <c r="F108" s="5">
        <f t="shared" si="13"/>
        <v>1</v>
      </c>
      <c r="G108" s="5">
        <f t="shared" si="13"/>
        <v>1</v>
      </c>
      <c r="H108" s="5">
        <f t="shared" si="13"/>
        <v>1</v>
      </c>
      <c r="I108" s="5">
        <f t="shared" si="13"/>
        <v>2</v>
      </c>
      <c r="J108" s="5">
        <f t="shared" si="13"/>
        <v>2</v>
      </c>
      <c r="K108" s="5">
        <f t="shared" si="13"/>
        <v>2</v>
      </c>
      <c r="L108" s="5">
        <f t="shared" si="13"/>
        <v>2</v>
      </c>
      <c r="M108" s="5">
        <f t="shared" si="13"/>
        <v>2</v>
      </c>
      <c r="N108" s="5">
        <f t="shared" si="13"/>
        <v>2</v>
      </c>
      <c r="O108" s="5">
        <f>IF(N84&gt;=1,2,1)</f>
        <v>1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4A3E-E2F1-4F44-985D-6F0CB9364B00}">
  <dimension ref="A1"/>
  <sheetViews>
    <sheetView topLeftCell="A2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mes.Luìs</vt:lpstr>
      <vt:lpstr>Hoja1</vt:lpstr>
      <vt:lpstr>'Plantilla Ejecución mes.Luìs'!Área_de_impresión</vt:lpstr>
      <vt:lpstr>'Plantilla Ejecución mes.Luìs'!Títulos_a_imprimir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Silvia Tortosa</cp:lastModifiedBy>
  <dcterms:created xsi:type="dcterms:W3CDTF">2022-04-20T18:55:07Z</dcterms:created>
  <dcterms:modified xsi:type="dcterms:W3CDTF">2022-07-07T11:55:00Z</dcterms:modified>
</cp:coreProperties>
</file>