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ilvia Tortosa\Dropbox\PC (2)\Documents\Transparencia\"/>
    </mc:Choice>
  </mc:AlternateContent>
  <xr:revisionPtr revIDLastSave="0" documentId="13_ncr:1_{A709288A-F4CC-4AC6-9DCF-897C63A828B5}" xr6:coauthVersionLast="47" xr6:coauthVersionMax="47" xr10:uidLastSave="{00000000-0000-0000-0000-000000000000}"/>
  <bookViews>
    <workbookView xWindow="-120" yWindow="-120" windowWidth="29040" windowHeight="15840" xr2:uid="{76322977-B0AC-42A1-9508-5290569CFBA8}"/>
  </bookViews>
  <sheets>
    <sheet name="Ejecución del mes.Luìs " sheetId="9" r:id="rId1"/>
    <sheet name="Plantilla Ejecución Julio.Luìs " sheetId="5" state="hidden" r:id="rId2"/>
    <sheet name="Hoja1" sheetId="1" r:id="rId3"/>
  </sheets>
  <externalReferences>
    <externalReference r:id="rId4"/>
    <externalReference r:id="rId5"/>
  </externalReferences>
  <definedNames>
    <definedName name="_xlnm._FilterDatabase" localSheetId="0" hidden="1">'Ejecución del mes.Luìs '!$A$7:$AC$84</definedName>
    <definedName name="_xlnm._FilterDatabase" localSheetId="1" hidden="1">'Plantilla Ejecución Julio.Luìs '!$A$7:$AC$84</definedName>
    <definedName name="_xlnm.Print_Area" localSheetId="0">'Ejecución del mes.Luìs '!$B$1:$Q$107</definedName>
    <definedName name="_xlnm.Print_Area" localSheetId="1">'Plantilla Ejecución Julio.Luìs '!$B$1:$Q$107</definedName>
    <definedName name="_xlnm.Print_Titles" localSheetId="0">'Ejecución del mes.Luìs '!$B:$C,'Ejecución del mes.Luìs '!$1:$7</definedName>
    <definedName name="_xlnm.Print_Titles" localSheetId="1">'Plantilla Ejecución Julio.Luìs '!$B:$C,'Plantilla Ejecución Julio.Luìs 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P72" i="9" l="1"/>
  <c r="P71" i="9"/>
  <c r="P69" i="9" s="1"/>
  <c r="P70" i="9"/>
  <c r="M69" i="9"/>
  <c r="L69" i="9"/>
  <c r="K69" i="9"/>
  <c r="J69" i="9"/>
  <c r="I69" i="9"/>
  <c r="H69" i="9"/>
  <c r="G69" i="9"/>
  <c r="F69" i="9"/>
  <c r="E69" i="9"/>
  <c r="P68" i="9"/>
  <c r="P66" i="9" s="1"/>
  <c r="P67" i="9"/>
  <c r="M66" i="9"/>
  <c r="L66" i="9"/>
  <c r="K66" i="9"/>
  <c r="J66" i="9"/>
  <c r="I66" i="9"/>
  <c r="H66" i="9"/>
  <c r="G66" i="9"/>
  <c r="F66" i="9"/>
  <c r="E66" i="9"/>
  <c r="D66" i="9"/>
  <c r="P65" i="9"/>
  <c r="P64" i="9"/>
  <c r="P63" i="9"/>
  <c r="P62" i="9"/>
  <c r="P61" i="9"/>
  <c r="P60" i="9"/>
  <c r="P59" i="9"/>
  <c r="P58" i="9"/>
  <c r="P57" i="9"/>
  <c r="P56" i="9"/>
  <c r="P55" i="9"/>
  <c r="P54" i="9"/>
  <c r="P53" i="9"/>
  <c r="P52" i="9"/>
  <c r="P51" i="9" s="1"/>
  <c r="O51" i="9"/>
  <c r="N51" i="9"/>
  <c r="M51" i="9"/>
  <c r="L51" i="9"/>
  <c r="K51" i="9"/>
  <c r="J51" i="9"/>
  <c r="I51" i="9"/>
  <c r="H51" i="9"/>
  <c r="G51" i="9"/>
  <c r="F51" i="9"/>
  <c r="E51" i="9"/>
  <c r="D51" i="9"/>
  <c r="P50" i="9"/>
  <c r="P49" i="9"/>
  <c r="P48" i="9"/>
  <c r="P47" i="9"/>
  <c r="P46" i="9"/>
  <c r="P45" i="9"/>
  <c r="P44" i="9"/>
  <c r="D43" i="9"/>
  <c r="P43" i="9" s="1"/>
  <c r="P42" i="9"/>
  <c r="P41" i="9"/>
  <c r="P40" i="9"/>
  <c r="P39" i="9"/>
  <c r="P38" i="9"/>
  <c r="P37" i="9"/>
  <c r="P35" i="9" s="1"/>
  <c r="P36" i="9"/>
  <c r="P34" i="9"/>
  <c r="P33" i="9"/>
  <c r="P32" i="9"/>
  <c r="P31" i="9"/>
  <c r="P30" i="9"/>
  <c r="P29" i="9"/>
  <c r="P28" i="9"/>
  <c r="P27" i="9"/>
  <c r="P26" i="9"/>
  <c r="P25" i="9"/>
  <c r="O25" i="9"/>
  <c r="N25" i="9"/>
  <c r="M25" i="9"/>
  <c r="L25" i="9"/>
  <c r="K25" i="9"/>
  <c r="J25" i="9"/>
  <c r="I25" i="9"/>
  <c r="H25" i="9"/>
  <c r="G25" i="9"/>
  <c r="F25" i="9"/>
  <c r="E25" i="9"/>
  <c r="D25" i="9"/>
  <c r="P24" i="9"/>
  <c r="P23" i="9"/>
  <c r="P22" i="9"/>
  <c r="P21" i="9"/>
  <c r="P20" i="9"/>
  <c r="P19" i="9"/>
  <c r="P18" i="9"/>
  <c r="P17" i="9"/>
  <c r="P15" i="9" s="1"/>
  <c r="P16" i="9"/>
  <c r="O15" i="9"/>
  <c r="N15" i="9"/>
  <c r="M15" i="9"/>
  <c r="L15" i="9"/>
  <c r="K15" i="9"/>
  <c r="J15" i="9"/>
  <c r="I15" i="9"/>
  <c r="H15" i="9"/>
  <c r="G15" i="9"/>
  <c r="F15" i="9"/>
  <c r="E15" i="9"/>
  <c r="D15" i="9"/>
  <c r="P14" i="9"/>
  <c r="P13" i="9"/>
  <c r="P12" i="9"/>
  <c r="P11" i="9"/>
  <c r="P10" i="9"/>
  <c r="P9" i="9"/>
  <c r="O9" i="9"/>
  <c r="O73" i="9" s="1"/>
  <c r="O84" i="9" s="1"/>
  <c r="N9" i="9"/>
  <c r="N73" i="9" s="1"/>
  <c r="N84" i="9" s="1"/>
  <c r="M9" i="9"/>
  <c r="M73" i="9" s="1"/>
  <c r="M84" i="9" s="1"/>
  <c r="L108" i="9" s="1"/>
  <c r="L9" i="9"/>
  <c r="L73" i="9" s="1"/>
  <c r="L84" i="9" s="1"/>
  <c r="K9" i="9"/>
  <c r="K73" i="9" s="1"/>
  <c r="K84" i="9" s="1"/>
  <c r="J9" i="9"/>
  <c r="J73" i="9" s="1"/>
  <c r="J84" i="9" s="1"/>
  <c r="I9" i="9"/>
  <c r="I73" i="9" s="1"/>
  <c r="I84" i="9" s="1"/>
  <c r="H108" i="9" s="1"/>
  <c r="H9" i="9"/>
  <c r="H73" i="9" s="1"/>
  <c r="H84" i="9" s="1"/>
  <c r="G9" i="9"/>
  <c r="G73" i="9" s="1"/>
  <c r="G84" i="9" s="1"/>
  <c r="F9" i="9"/>
  <c r="F73" i="9" s="1"/>
  <c r="F84" i="9" s="1"/>
  <c r="E9" i="9"/>
  <c r="E73" i="9" s="1"/>
  <c r="E84" i="9" s="1"/>
  <c r="D108" i="9" s="1"/>
  <c r="D9" i="9"/>
  <c r="D73" i="9" s="1"/>
  <c r="D84" i="9" s="1"/>
  <c r="AC8" i="9"/>
  <c r="W8" i="9"/>
  <c r="X8" i="9" s="1"/>
  <c r="Y8" i="9" s="1"/>
  <c r="Z8" i="9" s="1"/>
  <c r="AA8" i="9" s="1"/>
  <c r="V8" i="9"/>
  <c r="P72" i="5"/>
  <c r="P71" i="5"/>
  <c r="P70" i="5"/>
  <c r="M69" i="5"/>
  <c r="L69" i="5"/>
  <c r="K69" i="5"/>
  <c r="J69" i="5"/>
  <c r="I69" i="5"/>
  <c r="H69" i="5"/>
  <c r="G69" i="5"/>
  <c r="F69" i="5"/>
  <c r="E69" i="5"/>
  <c r="P69" i="5"/>
  <c r="P68" i="5"/>
  <c r="P66" i="5"/>
  <c r="P67" i="5"/>
  <c r="M66" i="5"/>
  <c r="L66" i="5"/>
  <c r="K66" i="5"/>
  <c r="J66" i="5"/>
  <c r="I66" i="5"/>
  <c r="H66" i="5"/>
  <c r="G66" i="5"/>
  <c r="F66" i="5"/>
  <c r="E66" i="5"/>
  <c r="D66" i="5"/>
  <c r="P65" i="5"/>
  <c r="P64" i="5"/>
  <c r="P63" i="5"/>
  <c r="P62" i="5"/>
  <c r="P61" i="5"/>
  <c r="P60" i="5"/>
  <c r="P59" i="5"/>
  <c r="P58" i="5"/>
  <c r="P57" i="5"/>
  <c r="P56" i="5"/>
  <c r="P55" i="5"/>
  <c r="P54" i="5"/>
  <c r="P53" i="5"/>
  <c r="P52" i="5"/>
  <c r="P51" i="5"/>
  <c r="O51" i="5"/>
  <c r="N51" i="5"/>
  <c r="M51" i="5"/>
  <c r="L51" i="5"/>
  <c r="K51" i="5"/>
  <c r="J51" i="5"/>
  <c r="I51" i="5"/>
  <c r="H51" i="5"/>
  <c r="G51" i="5"/>
  <c r="F51" i="5"/>
  <c r="E51" i="5"/>
  <c r="D51" i="5"/>
  <c r="P50" i="5"/>
  <c r="P49" i="5"/>
  <c r="P48" i="5"/>
  <c r="P47" i="5"/>
  <c r="P46" i="5"/>
  <c r="P45" i="5"/>
  <c r="P44" i="5"/>
  <c r="P43" i="5"/>
  <c r="P42" i="5"/>
  <c r="P41" i="5"/>
  <c r="P40" i="5"/>
  <c r="P39" i="5"/>
  <c r="P38" i="5"/>
  <c r="P37" i="5"/>
  <c r="P36" i="5"/>
  <c r="P35" i="5"/>
  <c r="P34" i="5"/>
  <c r="P33" i="5"/>
  <c r="P32" i="5"/>
  <c r="P31" i="5"/>
  <c r="P30" i="5"/>
  <c r="P29" i="5"/>
  <c r="P28" i="5"/>
  <c r="P27" i="5"/>
  <c r="P26" i="5"/>
  <c r="P25" i="5"/>
  <c r="O25" i="5"/>
  <c r="N25" i="5"/>
  <c r="M25" i="5"/>
  <c r="L25" i="5"/>
  <c r="K25" i="5"/>
  <c r="J25" i="5"/>
  <c r="I25" i="5"/>
  <c r="H25" i="5"/>
  <c r="G25" i="5"/>
  <c r="F25" i="5"/>
  <c r="E25" i="5"/>
  <c r="D25" i="5"/>
  <c r="P24" i="5"/>
  <c r="P23" i="5"/>
  <c r="P22" i="5"/>
  <c r="P21" i="5"/>
  <c r="P20" i="5"/>
  <c r="P19" i="5"/>
  <c r="P18" i="5"/>
  <c r="P17" i="5"/>
  <c r="P16" i="5"/>
  <c r="P15" i="5"/>
  <c r="O15" i="5"/>
  <c r="N15" i="5"/>
  <c r="M15" i="5"/>
  <c r="L15" i="5"/>
  <c r="K15" i="5"/>
  <c r="J15" i="5"/>
  <c r="I15" i="5"/>
  <c r="H15" i="5"/>
  <c r="G15" i="5"/>
  <c r="F15" i="5"/>
  <c r="E15" i="5"/>
  <c r="D15" i="5"/>
  <c r="P14" i="5"/>
  <c r="P13" i="5"/>
  <c r="P12" i="5"/>
  <c r="P11" i="5"/>
  <c r="P10" i="5"/>
  <c r="P9" i="5"/>
  <c r="P73" i="5"/>
  <c r="P84" i="5"/>
  <c r="P87" i="5"/>
  <c r="O9" i="5"/>
  <c r="O73" i="5"/>
  <c r="O84" i="5"/>
  <c r="N108" i="5"/>
  <c r="N9" i="5"/>
  <c r="N73" i="5"/>
  <c r="N84" i="5"/>
  <c r="M9" i="5"/>
  <c r="M73" i="5"/>
  <c r="M84" i="5"/>
  <c r="L9" i="5"/>
  <c r="L73" i="5"/>
  <c r="L84" i="5"/>
  <c r="K9" i="5"/>
  <c r="K73" i="5"/>
  <c r="K84" i="5"/>
  <c r="J108" i="5"/>
  <c r="J9" i="5"/>
  <c r="J73" i="5"/>
  <c r="J84" i="5"/>
  <c r="I9" i="5"/>
  <c r="I73" i="5"/>
  <c r="I84" i="5"/>
  <c r="H9" i="5"/>
  <c r="H73" i="5"/>
  <c r="H84" i="5"/>
  <c r="G9" i="5"/>
  <c r="G73" i="5"/>
  <c r="G84" i="5"/>
  <c r="F108" i="5"/>
  <c r="F9" i="5"/>
  <c r="F73" i="5"/>
  <c r="F84" i="5"/>
  <c r="E9" i="5"/>
  <c r="E73" i="5"/>
  <c r="E84" i="5"/>
  <c r="D9" i="5"/>
  <c r="D73" i="5"/>
  <c r="D84" i="5"/>
  <c r="AC8" i="5"/>
  <c r="V8" i="5"/>
  <c r="D108" i="5"/>
  <c r="J4" i="5"/>
  <c r="H108" i="5"/>
  <c r="L108" i="5"/>
  <c r="G108" i="5"/>
  <c r="K108" i="5"/>
  <c r="E108" i="5"/>
  <c r="I108" i="5"/>
  <c r="O108" i="5"/>
  <c r="M108" i="5"/>
  <c r="W8" i="5"/>
  <c r="X8" i="5"/>
  <c r="Y8" i="5"/>
  <c r="Z8" i="5"/>
  <c r="AA8" i="5"/>
  <c r="AB7" i="5"/>
  <c r="AC7" i="5"/>
  <c r="E108" i="9" l="1"/>
  <c r="I108" i="9"/>
  <c r="O108" i="9"/>
  <c r="M108" i="9"/>
  <c r="F108" i="9"/>
  <c r="J108" i="9"/>
  <c r="N108" i="9"/>
  <c r="G108" i="9"/>
  <c r="K108" i="9"/>
  <c r="P73" i="9"/>
  <c r="P84" i="9" s="1"/>
  <c r="AB7" i="9"/>
  <c r="AC7" i="9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Silvia Tortosa</author>
  </authors>
  <commentList>
    <comment ref="C8" authorId="0" shapeId="0" xr:uid="{06D43B66-2E1E-4EC2-A37C-0A63C7406FE7}">
      <text>
        <r>
          <rPr>
            <b/>
            <sz val="9"/>
            <color indexed="81"/>
            <rFont val="Tahoma"/>
            <family val="2"/>
          </rPr>
          <t>Silvia Tortosa:</t>
        </r>
        <r>
          <rPr>
            <sz val="9"/>
            <color indexed="81"/>
            <rFont val="Tahoma"/>
            <family val="2"/>
          </rPr>
          <t xml:space="preserve">
Copiar ejecución del mes de la hoja "plantilla  Ejecución mes" y luego pegar (1-2-3) enla columna del mes que corresponde.</t>
        </r>
      </text>
    </comment>
  </commentList>
</comments>
</file>

<file path=xl/sharedStrings.xml><?xml version="1.0" encoding="utf-8"?>
<sst xmlns="http://schemas.openxmlformats.org/spreadsheetml/2006/main" count="290" uniqueCount="128">
  <si>
    <t xml:space="preserve">           Directora Ejecutiva</t>
  </si>
  <si>
    <t xml:space="preserve">                  </t>
  </si>
  <si>
    <t>Dra. Ana Maria Barcelo Larocca</t>
  </si>
  <si>
    <t xml:space="preserve">                                                              </t>
  </si>
  <si>
    <t xml:space="preserve">          ________________________________________</t>
  </si>
  <si>
    <t xml:space="preserve">                </t>
  </si>
  <si>
    <t xml:space="preserve">                                                                                                                   </t>
  </si>
  <si>
    <t xml:space="preserve">   </t>
  </si>
  <si>
    <t xml:space="preserve">                                                                                                                                                                                                                         Autorizado por:</t>
  </si>
  <si>
    <t>Enc. Dpto. Administrativo y Financiero</t>
  </si>
  <si>
    <t xml:space="preserve">               Enc. Contabilidad</t>
  </si>
  <si>
    <t>Lic. Mayra Martínez Romero</t>
  </si>
  <si>
    <t xml:space="preserve">       Lic. Cruz Dilia Agramonte Perez</t>
  </si>
  <si>
    <t>_______________________________</t>
  </si>
  <si>
    <t/>
  </si>
  <si>
    <t>__________________________________</t>
  </si>
  <si>
    <t xml:space="preserve">                 Revisado por:</t>
  </si>
  <si>
    <t xml:space="preserve">                  Preparado por:   </t>
  </si>
  <si>
    <t>5. Fecha de registro: el día 10 del mes siguiente al mes analizado</t>
  </si>
  <si>
    <t>4. Fecha de imputación: último día del mes analizado</t>
  </si>
  <si>
    <t xml:space="preserve">3. Se presenta la clasificación objetal del gasto al nivel de cuenta. </t>
  </si>
  <si>
    <t xml:space="preserve">2. Se presenta el gasto por mes; cada mes se debe actualizar el gasto devengado de los meses anteriores. </t>
  </si>
  <si>
    <t xml:space="preserve">1. Gasto devengado. </t>
  </si>
  <si>
    <t>Notas:</t>
  </si>
  <si>
    <t>TOTAL GASTOS Y APLICACIONES FINANCIERAS</t>
  </si>
  <si>
    <t>TOTAL APLICACIONES FINANCIERAS</t>
  </si>
  <si>
    <t>4.3.5 - DISMINUCIÓN DEPÓSITOS FONDOS DE TERCEROS</t>
  </si>
  <si>
    <t>4.3 - DISMINUCIÓN DE FONDOS DE TERCEROS</t>
  </si>
  <si>
    <t>4.2.2 - DISMINUCIÓN DE PASIVOS NO CORRIENTES</t>
  </si>
  <si>
    <t>4.2.1 - DISMINUCIÓN DE PASIVOS CORRIENTES</t>
  </si>
  <si>
    <t>4.2 - DISMINUCIÓN DE PASIVOS</t>
  </si>
  <si>
    <t>4.1.2 - INCREMENTO DE ACTIVOS FINANCIEROS NO CORRIENTES</t>
  </si>
  <si>
    <t>4.1.1 - INCREMENTO DE ACTIVOS FINANCIEROS CORRIENTES</t>
  </si>
  <si>
    <t>4.1 - INCREMENTO DE ACTIVOS FINANCIEROS</t>
  </si>
  <si>
    <t>4 - APLICACIONES FINANCIERAS</t>
  </si>
  <si>
    <t xml:space="preserve"> </t>
  </si>
  <si>
    <t>Total Gastos</t>
  </si>
  <si>
    <t>2.9.4 - COMISIONES Y OTROS GASTOS BANCARIOS DE LA DEUDA PÚBLICA</t>
  </si>
  <si>
    <t>2.9.2 - INTERESES DE LA DEUDA PUBLICA EXTERNA</t>
  </si>
  <si>
    <t>2.9.1 - INTERESES DE LA DEUDA PÚBLICA INTERNA</t>
  </si>
  <si>
    <t>2.9 - GASTOS FINANCIEROS</t>
  </si>
  <si>
    <t>2.8.2 - ADQUISICIÓN DE TÍTULOS VALORES REPRESENTATIVOS DE DEUDA</t>
  </si>
  <si>
    <t>2.8.1 - CONCESIÓN DE PRESTAMOS</t>
  </si>
  <si>
    <t>2.8 - ADQUISICION DE ACTIVOS FINANCIEROS CON FINES DE POLÍTICA</t>
  </si>
  <si>
    <t>2.7.4 - GASTOS QUE SE ASIGNARÁN DURANTE EL EJERCICIO PARA INVERSIÓN (ART. 32 Y 33 LEY 423-06)</t>
  </si>
  <si>
    <t>2.7.3 - CONSTRUCCIONES EN BIENES CONCESIONADOS</t>
  </si>
  <si>
    <t>2.7.2 - INFRAESTRUCTURA</t>
  </si>
  <si>
    <t>2.7.1 - OBRAS EN EDIFICACIONES</t>
  </si>
  <si>
    <t>2.7 - OBRAS</t>
  </si>
  <si>
    <t>2.6.9 - EDIFICIOS, ESTRUCTURAS, TIERRAS, TERRENOS Y OBJETOS DE VALOR</t>
  </si>
  <si>
    <t>2.6.8 - BIENES INTANGIBLES</t>
  </si>
  <si>
    <t>2.6.7 - ACTIVOS BIÓLOGICOS CULTIVABLES</t>
  </si>
  <si>
    <t>2.6.6 - EQUIPOS DE DEFENSA Y SEGURIDAD</t>
  </si>
  <si>
    <t>2.6.5 - MAQUINARIA, OTROS EQUIPOS Y HERRAMIENTAS</t>
  </si>
  <si>
    <t>2.6.4 - VEHÍCULOS Y EQUIPO DE TRANSPORTE, TRACCIÓN Y ELEVACIÓN</t>
  </si>
  <si>
    <t>2.6.3 - EQUIPO E INSTRUMENTAL, CIENTÍFICO Y LABORATORIO</t>
  </si>
  <si>
    <t>2.6.2 - MOBILIARIO Y EQUIPO EDUCACIONAL Y RECREATIVO</t>
  </si>
  <si>
    <t>2.6.1 - MOBILIARIO Y EQUIPO</t>
  </si>
  <si>
    <t>2.6 - BIENES MUEBLES, INMUEBLES E INTANGIBLES</t>
  </si>
  <si>
    <t>2.5.9 - TRANSFERENCIAS DE CAPITAL A OTRAS INSTITUCIONES PÚBLICAS</t>
  </si>
  <si>
    <t>2.5.6 - TRANSFERENCIAS DE CAPITAL AL SECTOR EXTERNO</t>
  </si>
  <si>
    <t>2.5.5 - TRANSFERENCIAS DE CAPITAL A INSTITUCIONES PÚBLICAS FINANCIERAS</t>
  </si>
  <si>
    <t>2.5.4 - TRANSFERENCIAS DE CAPITAL  A EMPRESAS PÚBLICAS NO FINANCIERAS</t>
  </si>
  <si>
    <t>2.5.3 - TRANSFERENCIAS DE CAPITAL A GOBIERNOS GENERALES LOCALES</t>
  </si>
  <si>
    <t>2.5.2 - TRANSFERENCIAS DE CAPITAL AL GOBIERNO GENERAL  NACIONAL</t>
  </si>
  <si>
    <t>2.5.1 - TRANSFERENCIAS DE CAPITAL AL SECTOR PRIVADO</t>
  </si>
  <si>
    <t>2.5 - TRANSFERENCIAS DE CAPITAL</t>
  </si>
  <si>
    <t>2.4.9 - TRANSFERENCIAS CORRIENTES A OTRAS INSTITUCIONES PÚBLICAS</t>
  </si>
  <si>
    <t>2.4.7 - TRANSFERENCIAS CORRIENTES AL SECTOR EXTERNO</t>
  </si>
  <si>
    <t>2.4.5 - TRANSFERENCIAS CORRIENTES A INSTITUCIONES PÚBLICAS FINANCIERAS</t>
  </si>
  <si>
    <t>2.4.4 - TRANSFERENCIAS CORRIENTES A EMPRESAS PÚBLICAS NO FINANCIERAS</t>
  </si>
  <si>
    <t>2.4.3 - TRANSFERENCIAS CORRIENTES A GOBIERNOS GENERALES LOCALES</t>
  </si>
  <si>
    <t>2.4.2 - TRANSFERENCIAS CORRIENTES AL  GOBIERNO GENERAL NACIONAL</t>
  </si>
  <si>
    <t>2.4.1 - TRANSFERENCIAS CORRIENTES AL SECTOR PRIVADO</t>
  </si>
  <si>
    <t>2.4 - TRANSFERENCIAS CORRIENTES</t>
  </si>
  <si>
    <t>2.3.9 - PRODUCTOS Y ÚTILES VARIOS</t>
  </si>
  <si>
    <t>2.3.8 - GASTOS QUE SE ASIGNARÁN DURANTE EL EJERCICIO (ART. 32 Y 33 LEY 423-06)</t>
  </si>
  <si>
    <t>2.3.7 - COMBUSTIBLES, LUBRICANTES, PRODUCTOS QUÍMICOS Y CONEXOS</t>
  </si>
  <si>
    <t>2.3.6 - PRODUCTOS DE MINERALES, METÁLICOS Y NO METÁLICOS</t>
  </si>
  <si>
    <t>2.3.5 - PRODUCTOS DE CUERO, CAUCHO Y PLÁSTICO</t>
  </si>
  <si>
    <t>2.3.4 - PRODUCTOS FARMACÉUTICOS</t>
  </si>
  <si>
    <t>2.3.3 - PRODUCTOS DE PAPEL, CARTÓN E IMPRESOS</t>
  </si>
  <si>
    <t>2.3.2 - TEXTILES Y VESTUARIOS</t>
  </si>
  <si>
    <t>2.3.1 - ALIMENTOS Y PRODUCTOS AGROFORESTALES</t>
  </si>
  <si>
    <t>2.3 - MATERIALES Y SUMINISTROS</t>
  </si>
  <si>
    <t>2.2.9 - OTRAS CONTRATACIONES DE SERVICIOS</t>
  </si>
  <si>
    <t>2.2.8 - OTROS SERVICIOS NO INCLUIDOS EN CONCEPTOS ANTERIORES</t>
  </si>
  <si>
    <t>2.2.7 - SERVICIOS DE CONSERVACIÓN, REPARACIONES MENORES E INSTALACIONES TEMPORALES</t>
  </si>
  <si>
    <t>2.2.6 - SEGUROS</t>
  </si>
  <si>
    <t>2.2.5 - ALQUILERES Y RENTAS</t>
  </si>
  <si>
    <t>2.2.4 - TRANSPORTE Y ALMACENAJE</t>
  </si>
  <si>
    <t>2.2.3 - VIÁTICOS</t>
  </si>
  <si>
    <t>2.2.2 - PUBLICIDAD, IMPRESIÓN Y ENCUADERNACIÓN</t>
  </si>
  <si>
    <t>2.2.1 - SERVICIOS BÁSICOS</t>
  </si>
  <si>
    <t>2.2 - CONTRATACIÓN DE SERVICIOS</t>
  </si>
  <si>
    <t>2.1.5 - CONTRIBUCIONES A LA SEGURIDAD SOCIAL</t>
  </si>
  <si>
    <t>2.1.4 - GRATIFICACIONES Y BONIFICACIONES</t>
  </si>
  <si>
    <t>2.1.3 - DIETAS Y GASTOS DE REPRESENTACIÓN</t>
  </si>
  <si>
    <t>2.1.2 - SOBRESUELDOS</t>
  </si>
  <si>
    <t>2.1.1 - REMUNERACIONES</t>
  </si>
  <si>
    <t>2.1 - REMUNERACIONES Y CONTRIBUCIONES</t>
  </si>
  <si>
    <t>2 - GASTOS</t>
  </si>
  <si>
    <t>Total</t>
  </si>
  <si>
    <t>Diciembre</t>
  </si>
  <si>
    <t>Noviembre</t>
  </si>
  <si>
    <t xml:space="preserve">Octubre </t>
  </si>
  <si>
    <t>Septiembre</t>
  </si>
  <si>
    <t>Agosto</t>
  </si>
  <si>
    <t>Julio</t>
  </si>
  <si>
    <t>Junio</t>
  </si>
  <si>
    <t>Mayo</t>
  </si>
  <si>
    <t>Abril</t>
  </si>
  <si>
    <t>Marzo</t>
  </si>
  <si>
    <t xml:space="preserve">Febrero </t>
  </si>
  <si>
    <t xml:space="preserve">Enero </t>
  </si>
  <si>
    <t xml:space="preserve">Total </t>
  </si>
  <si>
    <t>Detalle</t>
  </si>
  <si>
    <t>En RD$</t>
  </si>
  <si>
    <t>del  año  2022</t>
  </si>
  <si>
    <t xml:space="preserve">Ejecución  de  Gastos y Aplicaciones  Financieras  al mes de </t>
  </si>
  <si>
    <t>Año 2022</t>
  </si>
  <si>
    <t>CONIAF</t>
  </si>
  <si>
    <t>Consejo Nacional de Investigaciones Agropecuarias y Forestales</t>
  </si>
  <si>
    <t xml:space="preserve">        Lic. Mayra Martínez Romero</t>
  </si>
  <si>
    <t xml:space="preserve">                                                                                                                                                                       </t>
  </si>
  <si>
    <t xml:space="preserve">            Autorizado por:</t>
  </si>
  <si>
    <t xml:space="preserve">             ________________________________________</t>
  </si>
  <si>
    <t>Dra. Ana María Barcelo Larocca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</si>
</sst>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theme="4" tint="0.79998168889431442"/>
      </patternFill>
    </fill>
  </fills>
  <borders count="11">
    <border>
      <left/>
      <right/>
      <top/>
      <bottom/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indexed="64"/>
      </right>
      <top style="thin">
        <color theme="4" tint="0.39997558519241921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4">
    <xf numFmtId="0" fontId="0" fillId="0" borderId="0" xfId="0"/>
    <xf numFmtId="0" fontId="0" fillId="0" borderId="0" xfId="0" applyProtection="1">
      <protection locked="0"/>
    </xf>
    <xf numFmtId="0" fontId="2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4" fillId="2" borderId="0" xfId="0" applyFont="1" applyFill="1" applyProtection="1">
      <protection locked="0"/>
    </xf>
    <xf numFmtId="0" fontId="4" fillId="2" borderId="0" xfId="0" applyFont="1" applyFill="1" applyProtection="1">
      <protection hidden="1"/>
    </xf>
    <xf numFmtId="0" fontId="3" fillId="0" borderId="0" xfId="0" applyFont="1" applyProtection="1">
      <protection locked="0"/>
    </xf>
    <xf numFmtId="0" fontId="0" fillId="0" borderId="0" xfId="0" applyAlignment="1" applyProtection="1">
      <alignment horizontal="left"/>
      <protection locked="0"/>
    </xf>
    <xf numFmtId="2" fontId="0" fillId="0" borderId="0" xfId="0" applyNumberFormat="1" applyProtection="1">
      <protection locked="0"/>
    </xf>
    <xf numFmtId="43" fontId="0" fillId="0" borderId="0" xfId="0" applyNumberFormat="1" applyProtection="1">
      <protection locked="0"/>
    </xf>
    <xf numFmtId="0" fontId="5" fillId="0" borderId="0" xfId="0" applyFont="1" applyProtection="1">
      <protection locked="0"/>
    </xf>
    <xf numFmtId="164" fontId="3" fillId="3" borderId="0" xfId="0" applyNumberFormat="1" applyFont="1" applyFill="1" applyAlignment="1" applyProtection="1">
      <alignment horizontal="center" vertical="center" wrapText="1"/>
      <protection locked="0"/>
    </xf>
    <xf numFmtId="164" fontId="6" fillId="3" borderId="0" xfId="0" applyNumberFormat="1" applyFont="1" applyFill="1" applyAlignment="1" applyProtection="1">
      <alignment horizontal="center" vertical="center" wrapText="1"/>
      <protection locked="0"/>
    </xf>
    <xf numFmtId="164" fontId="3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3" borderId="1" xfId="0" applyFont="1" applyFill="1" applyBorder="1" applyAlignment="1" applyProtection="1">
      <alignment horizontal="left" vertical="center" wrapText="1"/>
      <protection locked="0"/>
    </xf>
    <xf numFmtId="43" fontId="2" fillId="0" borderId="0" xfId="1" applyFont="1" applyProtection="1">
      <protection locked="0"/>
    </xf>
    <xf numFmtId="0" fontId="4" fillId="0" borderId="0" xfId="0" applyFont="1" applyAlignment="1" applyProtection="1">
      <alignment horizontal="center"/>
      <protection locked="0"/>
    </xf>
    <xf numFmtId="164" fontId="3" fillId="4" borderId="1" xfId="1" applyNumberFormat="1" applyFont="1" applyFill="1" applyBorder="1" applyAlignment="1" applyProtection="1">
      <alignment horizontal="center" vertical="center" wrapText="1"/>
      <protection hidden="1"/>
    </xf>
    <xf numFmtId="164" fontId="3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4" borderId="1" xfId="0" applyFont="1" applyFill="1" applyBorder="1" applyAlignment="1" applyProtection="1">
      <alignment horizontal="left" vertical="center" wrapText="1"/>
      <protection locked="0"/>
    </xf>
    <xf numFmtId="164" fontId="0" fillId="0" borderId="0" xfId="0" applyNumberFormat="1" applyProtection="1">
      <protection locked="0"/>
    </xf>
    <xf numFmtId="164" fontId="2" fillId="0" borderId="0" xfId="0" applyNumberFormat="1" applyFont="1" applyProtection="1">
      <protection locked="0"/>
    </xf>
    <xf numFmtId="164" fontId="0" fillId="0" borderId="0" xfId="0" applyNumberFormat="1" applyAlignment="1" applyProtection="1">
      <alignment vertical="center" wrapText="1"/>
      <protection locked="0"/>
    </xf>
    <xf numFmtId="0" fontId="0" fillId="0" borderId="0" xfId="0" applyAlignment="1" applyProtection="1">
      <alignment horizontal="left" vertical="center" wrapText="1" indent="2"/>
      <protection locked="0"/>
    </xf>
    <xf numFmtId="164" fontId="3" fillId="0" borderId="0" xfId="0" applyNumberFormat="1" applyFont="1" applyAlignment="1" applyProtection="1">
      <alignment vertical="center"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8" fillId="0" borderId="0" xfId="0" applyFont="1" applyProtection="1">
      <protection locked="0"/>
    </xf>
    <xf numFmtId="164" fontId="8" fillId="0" borderId="0" xfId="0" applyNumberFormat="1" applyFont="1" applyProtection="1">
      <protection locked="0"/>
    </xf>
    <xf numFmtId="164" fontId="9" fillId="0" borderId="2" xfId="0" applyNumberFormat="1" applyFont="1" applyBorder="1" applyAlignment="1" applyProtection="1">
      <alignment vertical="center" wrapText="1"/>
      <protection locked="0"/>
    </xf>
    <xf numFmtId="164" fontId="8" fillId="0" borderId="0" xfId="0" applyNumberFormat="1" applyFont="1" applyProtection="1">
      <protection hidden="1"/>
    </xf>
    <xf numFmtId="164" fontId="9" fillId="0" borderId="0" xfId="0" applyNumberFormat="1" applyFont="1" applyAlignment="1" applyProtection="1">
      <alignment vertical="center" wrapText="1"/>
      <protection locked="0"/>
    </xf>
    <xf numFmtId="0" fontId="9" fillId="0" borderId="0" xfId="0" applyFont="1" applyAlignment="1" applyProtection="1">
      <alignment horizontal="left" vertical="center" wrapText="1"/>
      <protection locked="0"/>
    </xf>
    <xf numFmtId="0" fontId="9" fillId="0" borderId="2" xfId="0" applyFont="1" applyBorder="1" applyAlignment="1" applyProtection="1">
      <alignment horizontal="left" vertical="center" wrapText="1"/>
      <protection locked="0"/>
    </xf>
    <xf numFmtId="164" fontId="8" fillId="0" borderId="0" xfId="1" applyNumberFormat="1" applyFont="1" applyProtection="1">
      <protection locked="0"/>
    </xf>
    <xf numFmtId="164" fontId="8" fillId="0" borderId="0" xfId="0" applyNumberFormat="1" applyFont="1" applyAlignment="1" applyProtection="1">
      <alignment vertical="center" wrapText="1"/>
      <protection locked="0"/>
    </xf>
    <xf numFmtId="0" fontId="8" fillId="0" borderId="0" xfId="0" applyFont="1" applyAlignment="1" applyProtection="1">
      <alignment horizontal="left" vertical="center" wrapText="1"/>
      <protection locked="0"/>
    </xf>
    <xf numFmtId="164" fontId="9" fillId="4" borderId="3" xfId="1" applyNumberFormat="1" applyFont="1" applyFill="1" applyBorder="1" applyAlignment="1" applyProtection="1">
      <alignment horizontal="center" vertical="center" wrapText="1"/>
    </xf>
    <xf numFmtId="164" fontId="9" fillId="4" borderId="4" xfId="1" applyNumberFormat="1" applyFont="1" applyFill="1" applyBorder="1" applyAlignment="1" applyProtection="1">
      <alignment horizontal="center" vertical="center" wrapText="1"/>
    </xf>
    <xf numFmtId="164" fontId="9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9" fillId="4" borderId="1" xfId="0" applyFont="1" applyFill="1" applyBorder="1" applyAlignment="1" applyProtection="1">
      <alignment horizontal="left" vertical="center" wrapText="1"/>
      <protection locked="0"/>
    </xf>
    <xf numFmtId="164" fontId="8" fillId="0" borderId="5" xfId="1" applyNumberFormat="1" applyFont="1" applyBorder="1" applyProtection="1"/>
    <xf numFmtId="164" fontId="8" fillId="0" borderId="0" xfId="1" applyNumberFormat="1" applyFont="1" applyBorder="1" applyProtection="1">
      <protection locked="0"/>
    </xf>
    <xf numFmtId="164" fontId="8" fillId="0" borderId="6" xfId="1" applyNumberFormat="1" applyFont="1" applyBorder="1" applyAlignment="1" applyProtection="1">
      <alignment vertical="center" wrapText="1"/>
      <protection locked="0"/>
    </xf>
    <xf numFmtId="0" fontId="8" fillId="0" borderId="0" xfId="0" applyFont="1" applyAlignment="1" applyProtection="1">
      <alignment horizontal="left" vertical="center" wrapText="1" indent="2"/>
      <protection locked="0"/>
    </xf>
    <xf numFmtId="164" fontId="9" fillId="0" borderId="5" xfId="1" applyNumberFormat="1" applyFont="1" applyBorder="1" applyAlignment="1" applyProtection="1">
      <alignment vertical="center" wrapText="1"/>
    </xf>
    <xf numFmtId="164" fontId="9" fillId="0" borderId="0" xfId="1" applyNumberFormat="1" applyFont="1" applyBorder="1" applyAlignment="1" applyProtection="1">
      <alignment vertical="center" wrapText="1"/>
      <protection locked="0"/>
    </xf>
    <xf numFmtId="164" fontId="9" fillId="0" borderId="0" xfId="1" applyNumberFormat="1" applyFont="1" applyBorder="1" applyAlignment="1" applyProtection="1">
      <alignment vertical="center" wrapText="1"/>
      <protection hidden="1"/>
    </xf>
    <xf numFmtId="164" fontId="9" fillId="0" borderId="6" xfId="1" applyNumberFormat="1" applyFont="1" applyBorder="1" applyAlignment="1" applyProtection="1">
      <alignment vertical="center" wrapText="1"/>
      <protection locked="0"/>
    </xf>
    <xf numFmtId="164" fontId="8" fillId="0" borderId="6" xfId="0" applyNumberFormat="1" applyFont="1" applyBorder="1" applyAlignment="1" applyProtection="1">
      <alignment vertical="center" wrapText="1"/>
      <protection locked="0"/>
    </xf>
    <xf numFmtId="164" fontId="9" fillId="0" borderId="7" xfId="0" applyNumberFormat="1" applyFont="1" applyBorder="1" applyAlignment="1" applyProtection="1">
      <alignment vertical="center" wrapText="1"/>
      <protection locked="0"/>
    </xf>
    <xf numFmtId="164" fontId="9" fillId="0" borderId="5" xfId="0" applyNumberFormat="1" applyFont="1" applyBorder="1" applyAlignment="1">
      <alignment vertical="center" wrapText="1"/>
    </xf>
    <xf numFmtId="164" fontId="9" fillId="0" borderId="0" xfId="0" applyNumberFormat="1" applyFont="1" applyAlignment="1" applyProtection="1">
      <alignment vertical="center" wrapText="1"/>
      <protection hidden="1"/>
    </xf>
    <xf numFmtId="164" fontId="9" fillId="0" borderId="6" xfId="0" applyNumberFormat="1" applyFont="1" applyBorder="1" applyAlignment="1" applyProtection="1">
      <alignment vertical="center" wrapText="1"/>
      <protection hidden="1"/>
    </xf>
    <xf numFmtId="164" fontId="8" fillId="0" borderId="6" xfId="0" applyNumberFormat="1" applyFont="1" applyBorder="1" applyProtection="1">
      <protection locked="0"/>
    </xf>
    <xf numFmtId="164" fontId="8" fillId="0" borderId="0" xfId="1" applyNumberFormat="1" applyFont="1" applyBorder="1" applyProtection="1">
      <protection hidden="1"/>
    </xf>
    <xf numFmtId="164" fontId="8" fillId="0" borderId="6" xfId="1" applyNumberFormat="1" applyFont="1" applyBorder="1" applyProtection="1">
      <protection hidden="1"/>
    </xf>
    <xf numFmtId="164" fontId="8" fillId="0" borderId="6" xfId="1" applyNumberFormat="1" applyFont="1" applyBorder="1" applyProtection="1">
      <protection locked="0"/>
    </xf>
    <xf numFmtId="164" fontId="8" fillId="0" borderId="8" xfId="1" applyNumberFormat="1" applyFont="1" applyBorder="1" applyProtection="1"/>
    <xf numFmtId="164" fontId="8" fillId="0" borderId="9" xfId="1" applyNumberFormat="1" applyFont="1" applyBorder="1" applyProtection="1">
      <protection hidden="1"/>
    </xf>
    <xf numFmtId="164" fontId="8" fillId="0" borderId="10" xfId="1" applyNumberFormat="1" applyFont="1" applyBorder="1" applyProtection="1">
      <protection hidden="1"/>
    </xf>
    <xf numFmtId="164" fontId="9" fillId="0" borderId="0" xfId="0" applyNumberFormat="1" applyFont="1" applyAlignment="1">
      <alignment vertical="center" wrapText="1"/>
    </xf>
    <xf numFmtId="164" fontId="9" fillId="0" borderId="0" xfId="1" applyNumberFormat="1" applyFont="1" applyBorder="1" applyAlignment="1" applyProtection="1">
      <alignment vertical="center" wrapText="1"/>
    </xf>
    <xf numFmtId="164" fontId="9" fillId="0" borderId="6" xfId="1" applyNumberFormat="1" applyFont="1" applyBorder="1" applyAlignment="1" applyProtection="1">
      <alignment vertical="center" wrapText="1"/>
    </xf>
    <xf numFmtId="164" fontId="8" fillId="0" borderId="6" xfId="0" applyNumberFormat="1" applyFont="1" applyBorder="1" applyAlignment="1">
      <alignment vertical="center" wrapText="1"/>
    </xf>
    <xf numFmtId="164" fontId="8" fillId="0" borderId="0" xfId="1" applyNumberFormat="1" applyFont="1" applyBorder="1" applyAlignment="1" applyProtection="1">
      <alignment vertical="center" wrapText="1"/>
      <protection hidden="1"/>
    </xf>
    <xf numFmtId="9" fontId="8" fillId="0" borderId="0" xfId="2" applyFont="1" applyProtection="1">
      <protection locked="0"/>
    </xf>
    <xf numFmtId="164" fontId="9" fillId="0" borderId="8" xfId="1" applyNumberFormat="1" applyFont="1" applyBorder="1" applyAlignment="1" applyProtection="1">
      <alignment vertical="center" wrapText="1"/>
    </xf>
    <xf numFmtId="164" fontId="9" fillId="0" borderId="9" xfId="1" applyNumberFormat="1" applyFont="1" applyBorder="1" applyAlignment="1" applyProtection="1">
      <alignment vertical="center" wrapText="1"/>
    </xf>
    <xf numFmtId="164" fontId="9" fillId="0" borderId="10" xfId="1" applyNumberFormat="1" applyFont="1" applyBorder="1" applyAlignment="1" applyProtection="1">
      <alignment vertical="center" wrapText="1"/>
    </xf>
    <xf numFmtId="43" fontId="8" fillId="0" borderId="0" xfId="1" applyFont="1" applyProtection="1">
      <protection locked="0"/>
    </xf>
    <xf numFmtId="43" fontId="0" fillId="0" borderId="0" xfId="1" applyFont="1" applyProtection="1">
      <protection hidden="1"/>
    </xf>
    <xf numFmtId="43" fontId="0" fillId="0" borderId="0" xfId="1" applyFont="1" applyProtection="1">
      <protection locked="0"/>
    </xf>
    <xf numFmtId="43" fontId="3" fillId="0" borderId="0" xfId="1" applyFont="1" applyBorder="1" applyAlignment="1" applyProtection="1">
      <alignment horizontal="left" vertical="center" wrapText="1"/>
      <protection locked="0"/>
    </xf>
    <xf numFmtId="43" fontId="6" fillId="0" borderId="0" xfId="1" applyFont="1" applyBorder="1" applyAlignment="1" applyProtection="1">
      <alignment horizontal="left" vertical="center" wrapText="1"/>
      <protection locked="0"/>
    </xf>
    <xf numFmtId="43" fontId="3" fillId="0" borderId="2" xfId="1" applyFont="1" applyBorder="1" applyAlignment="1" applyProtection="1">
      <alignment horizontal="left" vertical="center" wrapText="1"/>
      <protection locked="0"/>
    </xf>
    <xf numFmtId="0" fontId="3" fillId="0" borderId="2" xfId="0" applyFont="1" applyBorder="1" applyAlignment="1" applyProtection="1">
      <alignment horizontal="left" vertical="center" wrapText="1"/>
      <protection locked="0"/>
    </xf>
    <xf numFmtId="43" fontId="8" fillId="0" borderId="0" xfId="0" applyNumberFormat="1" applyFont="1" applyProtection="1">
      <protection hidden="1"/>
    </xf>
    <xf numFmtId="0" fontId="10" fillId="3" borderId="0" xfId="0" applyFont="1" applyFill="1" applyAlignment="1" applyProtection="1">
      <alignment horizontal="center" vertical="center" wrapText="1"/>
      <protection locked="0"/>
    </xf>
    <xf numFmtId="0" fontId="10" fillId="3" borderId="0" xfId="0" applyFont="1" applyFill="1" applyAlignment="1" applyProtection="1">
      <alignment vertical="center" wrapText="1"/>
      <protection locked="0"/>
    </xf>
    <xf numFmtId="0" fontId="7" fillId="0" borderId="0" xfId="0" applyFont="1" applyAlignment="1" applyProtection="1">
      <alignment vertical="center" wrapText="1"/>
      <protection locked="0"/>
    </xf>
    <xf numFmtId="0" fontId="7" fillId="0" borderId="0" xfId="0" applyFont="1" applyAlignment="1" applyProtection="1">
      <alignment vertical="center"/>
      <protection locked="0"/>
    </xf>
    <xf numFmtId="0" fontId="10" fillId="0" borderId="0" xfId="0" applyFont="1" applyAlignment="1" applyProtection="1">
      <alignment horizontal="center" vertical="center" wrapText="1"/>
      <protection hidden="1"/>
    </xf>
    <xf numFmtId="164" fontId="3" fillId="0" borderId="2" xfId="0" applyNumberFormat="1" applyFont="1" applyBorder="1" applyAlignment="1" applyProtection="1">
      <alignment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/>
      <protection locked="0"/>
    </xf>
    <xf numFmtId="0" fontId="10" fillId="0" borderId="0" xfId="0" applyFont="1" applyAlignment="1" applyProtection="1">
      <alignment horizontal="center" vertical="center" wrapText="1"/>
      <protection locked="0"/>
    </xf>
    <xf numFmtId="43" fontId="8" fillId="0" borderId="0" xfId="0" applyNumberFormat="1" applyFont="1"/>
    <xf numFmtId="43" fontId="0" fillId="0" borderId="0" xfId="1" applyFont="1" applyProtection="1"/>
    <xf numFmtId="164" fontId="8" fillId="0" borderId="0" xfId="1" applyNumberFormat="1" applyFont="1" applyBorder="1" applyAlignment="1" applyProtection="1">
      <alignment vertical="center" wrapText="1"/>
      <protection locked="0"/>
    </xf>
    <xf numFmtId="164" fontId="9" fillId="0" borderId="6" xfId="0" applyNumberFormat="1" applyFont="1" applyBorder="1" applyAlignment="1">
      <alignment vertical="center" wrapText="1"/>
    </xf>
    <xf numFmtId="164" fontId="8" fillId="0" borderId="10" xfId="1" applyNumberFormat="1" applyFont="1" applyBorder="1" applyProtection="1">
      <protection locked="0"/>
    </xf>
    <xf numFmtId="164" fontId="8" fillId="0" borderId="9" xfId="1" applyNumberFormat="1" applyFont="1" applyBorder="1" applyProtection="1">
      <protection locked="0"/>
    </xf>
    <xf numFmtId="164" fontId="3" fillId="4" borderId="1" xfId="1" applyNumberFormat="1" applyFont="1" applyFill="1" applyBorder="1" applyAlignment="1" applyProtection="1">
      <alignment horizontal="center" vertical="center" wrapText="1"/>
    </xf>
    <xf numFmtId="0" fontId="4" fillId="2" borderId="0" xfId="0" applyFont="1" applyFill="1"/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514865</xdr:colOff>
      <xdr:row>1</xdr:row>
      <xdr:rowOff>9697</xdr:rowOff>
    </xdr:from>
    <xdr:to>
      <xdr:col>1</xdr:col>
      <xdr:colOff>1414731</xdr:colOff>
      <xdr:row>4</xdr:row>
      <xdr:rowOff>10847</xdr:rowOff>
    </xdr:to>
    <xdr:sp macro="" textlink="">
      <xdr:nvSpPr>
        <xdr:cNvPr id="2" name="Rectangle 2">
          <a:extLst>
            <a:ext uri="{FF2B5EF4-FFF2-40B4-BE49-F238E27FC236}">
              <a16:creationId xmlns:a16="http://schemas.microsoft.com/office/drawing/2014/main" id="{7AF269B4-3EC3-4FFF-A7D8-9BCF368F7D6B}"/>
            </a:ext>
          </a:extLst>
        </xdr:cNvPr>
        <xdr:cNvSpPr/>
      </xdr:nvSpPr>
      <xdr:spPr>
        <a:xfrm>
          <a:off x="676790" y="247822"/>
          <a:ext cx="899866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MIN.</a:t>
          </a:r>
        </a:p>
        <a:p>
          <a:pPr algn="ctr"/>
          <a:r>
            <a:rPr lang="en-US" sz="1100">
              <a:solidFill>
                <a:sysClr val="windowText" lastClr="000000"/>
              </a:solidFill>
            </a:rPr>
            <a:t>(si</a:t>
          </a:r>
          <a:r>
            <a:rPr lang="en-US" sz="1100" baseline="0">
              <a:solidFill>
                <a:sysClr val="windowText" lastClr="000000"/>
              </a:solidFill>
            </a:rPr>
            <a:t> aplica)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1</xdr:col>
      <xdr:colOff>96212</xdr:colOff>
      <xdr:row>0</xdr:row>
      <xdr:rowOff>239570</xdr:rowOff>
    </xdr:from>
    <xdr:to>
      <xdr:col>1</xdr:col>
      <xdr:colOff>1553221</xdr:colOff>
      <xdr:row>4</xdr:row>
      <xdr:rowOff>66387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53261740-5EC2-464A-9C48-851AB2B171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8137" y="239570"/>
          <a:ext cx="1457009" cy="74121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514865</xdr:colOff>
      <xdr:row>1</xdr:row>
      <xdr:rowOff>9697</xdr:rowOff>
    </xdr:from>
    <xdr:to>
      <xdr:col>1</xdr:col>
      <xdr:colOff>1414731</xdr:colOff>
      <xdr:row>4</xdr:row>
      <xdr:rowOff>10847</xdr:rowOff>
    </xdr:to>
    <xdr:sp macro="" textlink="">
      <xdr:nvSpPr>
        <xdr:cNvPr id="2" name="Rectangle 2">
          <a:extLst>
            <a:ext uri="{FF2B5EF4-FFF2-40B4-BE49-F238E27FC236}">
              <a16:creationId xmlns:a16="http://schemas.microsoft.com/office/drawing/2014/main" id="{8D53A24B-17D8-4744-90C5-7ACD97A8E283}"/>
            </a:ext>
          </a:extLst>
        </xdr:cNvPr>
        <xdr:cNvSpPr/>
      </xdr:nvSpPr>
      <xdr:spPr>
        <a:xfrm>
          <a:off x="676790" y="247822"/>
          <a:ext cx="899866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MIN.</a:t>
          </a:r>
        </a:p>
        <a:p>
          <a:pPr algn="ctr"/>
          <a:r>
            <a:rPr lang="en-US" sz="1100">
              <a:solidFill>
                <a:sysClr val="windowText" lastClr="000000"/>
              </a:solidFill>
            </a:rPr>
            <a:t>(si</a:t>
          </a:r>
          <a:r>
            <a:rPr lang="en-US" sz="1100" baseline="0">
              <a:solidFill>
                <a:sysClr val="windowText" lastClr="000000"/>
              </a:solidFill>
            </a:rPr>
            <a:t> aplica)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1</xdr:col>
      <xdr:colOff>96212</xdr:colOff>
      <xdr:row>0</xdr:row>
      <xdr:rowOff>239570</xdr:rowOff>
    </xdr:from>
    <xdr:to>
      <xdr:col>1</xdr:col>
      <xdr:colOff>1553221</xdr:colOff>
      <xdr:row>4</xdr:row>
      <xdr:rowOff>66387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A14B4D5D-AE29-4D9F-BCF0-D0188A3DF7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8137" y="239570"/>
          <a:ext cx="1457009" cy="74121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lantilla%20Ejecuci&#243;n%20Presupuestaria%20para%20TRANSPARENCIA%202022.%20Juli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Plantilla%20Ejecuci&#243;n%20Presupuestaria%20para%20TRANSPARENCIA%202022.%20Octub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Balance General"/>
      <sheetName val="Plantilla Ejecución mes"/>
      <sheetName val="Plantilla Ejecución mes.Luìs"/>
      <sheetName val="Ejecución 2022"/>
      <sheetName val="1.Balance.Luís"/>
    </sheetNames>
    <sheetDataSet>
      <sheetData sheetId="0"/>
      <sheetData sheetId="1"/>
      <sheetData sheetId="2"/>
      <sheetData sheetId="3">
        <row r="245">
          <cell r="V245">
            <v>28282792.850000001</v>
          </cell>
        </row>
      </sheetData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Balance General"/>
      <sheetName val="Plantilla Ejecución mes"/>
      <sheetName val="1.Balance.Luís"/>
      <sheetName val="Ejecución del mes.Luìs "/>
      <sheetName val="Ejecución 2022"/>
    </sheetNames>
    <sheetDataSet>
      <sheetData sheetId="0"/>
      <sheetData sheetId="1"/>
      <sheetData sheetId="2"/>
      <sheetData sheetId="3"/>
      <sheetData sheetId="4">
        <row r="232">
          <cell r="V232">
            <v>0</v>
          </cell>
        </row>
        <row r="233">
          <cell r="V233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2653A5-1422-40EB-9B28-AC022D2F9AC0}">
  <dimension ref="A1:AC108"/>
  <sheetViews>
    <sheetView showGridLines="0" tabSelected="1" view="pageBreakPreview" zoomScale="90" zoomScaleNormal="110" zoomScaleSheetLayoutView="90" workbookViewId="0">
      <pane xSplit="3" ySplit="9" topLeftCell="D71" activePane="bottomRight" state="frozen"/>
      <selection pane="topRight" activeCell="C1" sqref="C1"/>
      <selection pane="bottomLeft" activeCell="A10" sqref="A10"/>
      <selection pane="bottomRight" activeCell="B78" sqref="B78"/>
    </sheetView>
  </sheetViews>
  <sheetFormatPr baseColWidth="10" defaultColWidth="9.140625" defaultRowHeight="15" x14ac:dyDescent="0.25"/>
  <cols>
    <col min="1" max="1" width="2.42578125" style="3" customWidth="1"/>
    <col min="2" max="2" width="40" style="1" customWidth="1"/>
    <col min="3" max="3" width="10.5703125" style="1" customWidth="1"/>
    <col min="4" max="8" width="13.42578125" style="1" customWidth="1"/>
    <col min="9" max="9" width="14.5703125" style="1" customWidth="1"/>
    <col min="10" max="10" width="14.28515625" style="1" customWidth="1"/>
    <col min="11" max="11" width="14" style="2" customWidth="1"/>
    <col min="12" max="12" width="13.85546875" style="1" customWidth="1"/>
    <col min="13" max="13" width="14.42578125" style="1" customWidth="1"/>
    <col min="14" max="14" width="15" style="1" customWidth="1"/>
    <col min="15" max="15" width="18" style="1" customWidth="1"/>
    <col min="16" max="16" width="15.28515625" style="1" customWidth="1"/>
    <col min="17" max="17" width="9.140625" style="1"/>
    <col min="18" max="18" width="96.7109375" style="1" customWidth="1"/>
    <col min="19" max="19" width="9.140625" style="1"/>
    <col min="20" max="27" width="6" style="1" bestFit="1" customWidth="1"/>
    <col min="28" max="29" width="7" style="1" bestFit="1" customWidth="1"/>
    <col min="30" max="16384" width="9.140625" style="1"/>
  </cols>
  <sheetData>
    <row r="1" spans="1:29" ht="18.75" x14ac:dyDescent="0.3">
      <c r="B1" s="83" t="s">
        <v>122</v>
      </c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R1" s="10" t="s">
        <v>23</v>
      </c>
    </row>
    <row r="2" spans="1:29" ht="18.75" x14ac:dyDescent="0.25">
      <c r="B2" s="83" t="s">
        <v>121</v>
      </c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R2" s="7" t="s">
        <v>22</v>
      </c>
    </row>
    <row r="3" spans="1:29" ht="18.75" x14ac:dyDescent="0.25">
      <c r="B3" s="83" t="s">
        <v>120</v>
      </c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R3" s="7" t="s">
        <v>21</v>
      </c>
    </row>
    <row r="4" spans="1:29" ht="15.75" customHeight="1" x14ac:dyDescent="0.25">
      <c r="B4" s="79"/>
      <c r="C4" s="79"/>
      <c r="D4" s="79"/>
      <c r="E4" s="79"/>
      <c r="F4" s="80" t="s">
        <v>119</v>
      </c>
      <c r="G4" s="79"/>
      <c r="H4" s="79"/>
      <c r="I4" s="79"/>
      <c r="J4" s="85" t="s">
        <v>105</v>
      </c>
      <c r="K4" s="80" t="s">
        <v>118</v>
      </c>
      <c r="L4" s="79"/>
      <c r="M4" s="79"/>
      <c r="N4" s="79"/>
      <c r="O4" s="79"/>
      <c r="P4" s="79"/>
      <c r="R4" s="7" t="s">
        <v>20</v>
      </c>
    </row>
    <row r="5" spans="1:29" x14ac:dyDescent="0.25">
      <c r="B5" s="84" t="s">
        <v>117</v>
      </c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R5" s="7" t="s">
        <v>19</v>
      </c>
    </row>
    <row r="6" spans="1:29" x14ac:dyDescent="0.25">
      <c r="D6" s="71"/>
      <c r="E6" s="71"/>
      <c r="F6" s="71"/>
      <c r="P6" s="9"/>
      <c r="R6" s="7" t="s">
        <v>18</v>
      </c>
    </row>
    <row r="7" spans="1:29" s="26" customFormat="1" ht="15.75" x14ac:dyDescent="0.25">
      <c r="A7" s="3"/>
      <c r="B7" s="78" t="s">
        <v>116</v>
      </c>
      <c r="C7" s="77" t="s">
        <v>115</v>
      </c>
      <c r="D7" s="77" t="s">
        <v>114</v>
      </c>
      <c r="E7" s="77" t="s">
        <v>113</v>
      </c>
      <c r="F7" s="77" t="s">
        <v>112</v>
      </c>
      <c r="G7" s="77" t="s">
        <v>111</v>
      </c>
      <c r="H7" s="77" t="s">
        <v>110</v>
      </c>
      <c r="I7" s="77" t="s">
        <v>109</v>
      </c>
      <c r="J7" s="77" t="s">
        <v>108</v>
      </c>
      <c r="K7" s="77" t="s">
        <v>107</v>
      </c>
      <c r="L7" s="77" t="s">
        <v>106</v>
      </c>
      <c r="M7" s="77" t="s">
        <v>105</v>
      </c>
      <c r="N7" s="77" t="s">
        <v>104</v>
      </c>
      <c r="O7" s="77" t="s">
        <v>103</v>
      </c>
      <c r="P7" s="77" t="s">
        <v>102</v>
      </c>
      <c r="AB7" s="86">
        <f>SUM(T8:AB8)</f>
        <v>11.029108875781253</v>
      </c>
      <c r="AC7" s="86">
        <f>+AB7+AC8</f>
        <v>13.989108875781252</v>
      </c>
    </row>
    <row r="8" spans="1:29" x14ac:dyDescent="0.25">
      <c r="B8" s="75" t="s">
        <v>101</v>
      </c>
      <c r="C8" s="74"/>
      <c r="D8" s="74"/>
      <c r="E8" s="72"/>
      <c r="F8" s="72"/>
      <c r="G8" s="72"/>
      <c r="H8" s="72"/>
      <c r="I8" s="72"/>
      <c r="J8" s="72"/>
      <c r="K8" s="73"/>
      <c r="L8" s="72"/>
      <c r="M8" s="72"/>
      <c r="N8" s="72"/>
      <c r="O8" s="72"/>
      <c r="P8" s="72"/>
      <c r="T8" s="71">
        <v>1</v>
      </c>
      <c r="U8" s="71">
        <v>1.05</v>
      </c>
      <c r="V8" s="87">
        <f>+U8*1.05</f>
        <v>1.1025</v>
      </c>
      <c r="W8" s="87">
        <f t="shared" ref="W8:AA8" si="0">+V8*1.05</f>
        <v>1.1576250000000001</v>
      </c>
      <c r="X8" s="87">
        <f t="shared" si="0"/>
        <v>1.2155062500000002</v>
      </c>
      <c r="Y8" s="87">
        <f t="shared" si="0"/>
        <v>1.2762815625000004</v>
      </c>
      <c r="Z8" s="87">
        <f t="shared" si="0"/>
        <v>1.3400956406250004</v>
      </c>
      <c r="AA8" s="87">
        <f t="shared" si="0"/>
        <v>1.4071004226562505</v>
      </c>
      <c r="AB8" s="71">
        <v>1.48</v>
      </c>
      <c r="AC8" s="87">
        <f>+AB8*2</f>
        <v>2.96</v>
      </c>
    </row>
    <row r="9" spans="1:29" s="26" customFormat="1" ht="30" x14ac:dyDescent="0.25">
      <c r="A9" s="16">
        <v>1</v>
      </c>
      <c r="B9" s="31" t="s">
        <v>100</v>
      </c>
      <c r="C9" s="69"/>
      <c r="D9" s="68">
        <f>SUM(D10:D14)</f>
        <v>2857959.2</v>
      </c>
      <c r="E9" s="67">
        <f t="shared" ref="E9:P9" si="1">SUM(E10:E14)</f>
        <v>2912898</v>
      </c>
      <c r="F9" s="67">
        <f t="shared" si="1"/>
        <v>2869523.9499999997</v>
      </c>
      <c r="G9" s="67">
        <f t="shared" si="1"/>
        <v>3220880.09</v>
      </c>
      <c r="H9" s="67">
        <f t="shared" si="1"/>
        <v>3256450.08</v>
      </c>
      <c r="I9" s="67">
        <f t="shared" si="1"/>
        <v>3969190.46</v>
      </c>
      <c r="J9" s="67">
        <f t="shared" si="1"/>
        <v>2982675.6</v>
      </c>
      <c r="K9" s="67">
        <f t="shared" si="1"/>
        <v>2977893.4</v>
      </c>
      <c r="L9" s="67">
        <f t="shared" si="1"/>
        <v>2899726.3899999997</v>
      </c>
      <c r="M9" s="67">
        <f t="shared" si="1"/>
        <v>2891678.79</v>
      </c>
      <c r="N9" s="67">
        <f t="shared" si="1"/>
        <v>0</v>
      </c>
      <c r="O9" s="67">
        <f t="shared" si="1"/>
        <v>0</v>
      </c>
      <c r="P9" s="66">
        <f t="shared" si="1"/>
        <v>30838875.960000008</v>
      </c>
      <c r="T9" s="65"/>
    </row>
    <row r="10" spans="1:29" s="26" customFormat="1" x14ac:dyDescent="0.25">
      <c r="A10" s="16">
        <v>2</v>
      </c>
      <c r="B10" s="43" t="s">
        <v>99</v>
      </c>
      <c r="D10" s="48">
        <v>2443267.62</v>
      </c>
      <c r="E10" s="41">
        <v>2491116.12</v>
      </c>
      <c r="F10" s="41">
        <v>2416116.12</v>
      </c>
      <c r="G10" s="41">
        <v>2734770.28</v>
      </c>
      <c r="H10" s="41">
        <v>2768630.85</v>
      </c>
      <c r="I10" s="41">
        <v>2632618.7799999998</v>
      </c>
      <c r="J10" s="41">
        <v>2530467.2799999998</v>
      </c>
      <c r="K10" s="41">
        <v>2530467.2799999998</v>
      </c>
      <c r="L10" s="41">
        <v>2455467.2799999998</v>
      </c>
      <c r="M10" s="41">
        <v>2455467.2799999998</v>
      </c>
      <c r="N10" s="41">
        <v>0</v>
      </c>
      <c r="O10" s="41">
        <v>0</v>
      </c>
      <c r="P10" s="40">
        <f t="shared" ref="P10:P13" si="2">SUM(D10:O10)</f>
        <v>25458388.890000004</v>
      </c>
    </row>
    <row r="11" spans="1:29" s="26" customFormat="1" x14ac:dyDescent="0.25">
      <c r="A11" s="16">
        <v>2</v>
      </c>
      <c r="B11" s="43" t="s">
        <v>98</v>
      </c>
      <c r="D11" s="48">
        <v>56250</v>
      </c>
      <c r="E11" s="41">
        <v>56250</v>
      </c>
      <c r="F11" s="41">
        <v>96250</v>
      </c>
      <c r="G11" s="41">
        <v>76250</v>
      </c>
      <c r="H11" s="41">
        <v>76250</v>
      </c>
      <c r="I11" s="41">
        <v>945720.31999999995</v>
      </c>
      <c r="J11" s="41">
        <v>76250</v>
      </c>
      <c r="K11" s="41">
        <v>76250</v>
      </c>
      <c r="L11" s="41">
        <v>76250</v>
      </c>
      <c r="M11" s="41">
        <v>76250</v>
      </c>
      <c r="N11" s="41">
        <v>0</v>
      </c>
      <c r="O11" s="41">
        <v>0</v>
      </c>
      <c r="P11" s="40">
        <f t="shared" si="2"/>
        <v>1611970.3199999998</v>
      </c>
    </row>
    <row r="12" spans="1:29" s="26" customFormat="1" ht="30" x14ac:dyDescent="0.25">
      <c r="A12" s="16">
        <v>2</v>
      </c>
      <c r="B12" s="43" t="s">
        <v>97</v>
      </c>
      <c r="D12" s="48">
        <v>0</v>
      </c>
      <c r="E12" s="41">
        <v>0</v>
      </c>
      <c r="F12" s="41">
        <v>2089.0500000000002</v>
      </c>
      <c r="G12" s="41">
        <v>8053.5</v>
      </c>
      <c r="H12" s="41">
        <v>5469.3</v>
      </c>
      <c r="I12" s="41">
        <v>3144.7</v>
      </c>
      <c r="J12" s="41">
        <v>4782.2</v>
      </c>
      <c r="K12" s="41">
        <v>0</v>
      </c>
      <c r="L12" s="41">
        <v>8047.6</v>
      </c>
      <c r="M12" s="41">
        <v>0</v>
      </c>
      <c r="N12" s="41">
        <v>0</v>
      </c>
      <c r="O12" s="41">
        <v>0</v>
      </c>
      <c r="P12" s="40">
        <f t="shared" si="2"/>
        <v>31586.35</v>
      </c>
    </row>
    <row r="13" spans="1:29" s="26" customFormat="1" ht="30" x14ac:dyDescent="0.25">
      <c r="A13" s="16">
        <v>2</v>
      </c>
      <c r="B13" s="43" t="s">
        <v>96</v>
      </c>
      <c r="D13" s="48">
        <v>0</v>
      </c>
      <c r="E13" s="41">
        <v>0</v>
      </c>
      <c r="F13" s="41">
        <v>0</v>
      </c>
      <c r="G13" s="41">
        <v>0</v>
      </c>
      <c r="H13" s="41">
        <v>0</v>
      </c>
      <c r="I13" s="41">
        <v>0</v>
      </c>
      <c r="J13" s="41">
        <v>0</v>
      </c>
      <c r="K13" s="41">
        <v>0</v>
      </c>
      <c r="L13" s="41">
        <v>0</v>
      </c>
      <c r="M13" s="41">
        <v>0</v>
      </c>
      <c r="N13" s="41">
        <v>0</v>
      </c>
      <c r="O13" s="41">
        <v>0</v>
      </c>
      <c r="P13" s="40">
        <f t="shared" si="2"/>
        <v>0</v>
      </c>
    </row>
    <row r="14" spans="1:29" s="26" customFormat="1" ht="30" x14ac:dyDescent="0.25">
      <c r="A14" s="16">
        <v>2</v>
      </c>
      <c r="B14" s="43" t="s">
        <v>95</v>
      </c>
      <c r="D14" s="48">
        <v>358441.58</v>
      </c>
      <c r="E14" s="88">
        <v>365531.88</v>
      </c>
      <c r="F14" s="88">
        <v>355068.77999999997</v>
      </c>
      <c r="G14" s="88">
        <v>401806.31</v>
      </c>
      <c r="H14" s="88">
        <v>406099.93</v>
      </c>
      <c r="I14" s="88">
        <v>387706.66000000003</v>
      </c>
      <c r="J14" s="88">
        <v>371176.12000000005</v>
      </c>
      <c r="K14" s="88">
        <v>371176.12000000005</v>
      </c>
      <c r="L14" s="88">
        <v>359961.51</v>
      </c>
      <c r="M14" s="88">
        <v>359961.51</v>
      </c>
      <c r="N14" s="88">
        <v>0</v>
      </c>
      <c r="O14" s="88">
        <v>0</v>
      </c>
      <c r="P14" s="40">
        <f>SUM(D14:O14)</f>
        <v>3736930.4000000004</v>
      </c>
    </row>
    <row r="15" spans="1:29" s="26" customFormat="1" x14ac:dyDescent="0.25">
      <c r="A15" s="16">
        <v>1</v>
      </c>
      <c r="B15" s="31" t="s">
        <v>94</v>
      </c>
      <c r="D15" s="62">
        <f>SUM(D16:D24)</f>
        <v>96998.68</v>
      </c>
      <c r="E15" s="61">
        <f t="shared" ref="E15:P15" si="3">SUM(E16:E24)</f>
        <v>233847.91</v>
      </c>
      <c r="F15" s="61">
        <f t="shared" si="3"/>
        <v>366299.75</v>
      </c>
      <c r="G15" s="61">
        <f t="shared" si="3"/>
        <v>505642.89</v>
      </c>
      <c r="H15" s="61">
        <f t="shared" si="3"/>
        <v>408314.81999999995</v>
      </c>
      <c r="I15" s="61">
        <f t="shared" si="3"/>
        <v>1114132.0899999999</v>
      </c>
      <c r="J15" s="61">
        <f t="shared" si="3"/>
        <v>2286497.15</v>
      </c>
      <c r="K15" s="61">
        <f t="shared" si="3"/>
        <v>584118.17000000004</v>
      </c>
      <c r="L15" s="61">
        <f t="shared" si="3"/>
        <v>2256857.7600000002</v>
      </c>
      <c r="M15" s="61">
        <f t="shared" si="3"/>
        <v>1970238.3299999998</v>
      </c>
      <c r="N15" s="61">
        <f t="shared" si="3"/>
        <v>0</v>
      </c>
      <c r="O15" s="61">
        <f t="shared" si="3"/>
        <v>0</v>
      </c>
      <c r="P15" s="61">
        <f t="shared" si="3"/>
        <v>9822947.5500000007</v>
      </c>
    </row>
    <row r="16" spans="1:29" s="26" customFormat="1" x14ac:dyDescent="0.25">
      <c r="A16" s="16">
        <v>2</v>
      </c>
      <c r="B16" s="43" t="s">
        <v>93</v>
      </c>
      <c r="D16" s="48">
        <v>96998.68</v>
      </c>
      <c r="E16" s="41">
        <v>179161.67</v>
      </c>
      <c r="F16" s="41">
        <v>144716.17000000001</v>
      </c>
      <c r="G16" s="41">
        <v>146498.88999999998</v>
      </c>
      <c r="H16" s="41">
        <v>98393.61</v>
      </c>
      <c r="I16" s="41">
        <v>206389.72</v>
      </c>
      <c r="J16" s="41">
        <v>159023.59000000003</v>
      </c>
      <c r="K16" s="41">
        <v>103097.23000000001</v>
      </c>
      <c r="L16" s="41">
        <v>147474.69</v>
      </c>
      <c r="M16" s="41">
        <v>151667.98000000001</v>
      </c>
      <c r="N16" s="41">
        <v>0</v>
      </c>
      <c r="O16" s="41">
        <v>0</v>
      </c>
      <c r="P16" s="40">
        <f>SUM(D16:O16)</f>
        <v>1433422.23</v>
      </c>
    </row>
    <row r="17" spans="1:16" s="26" customFormat="1" ht="30" x14ac:dyDescent="0.25">
      <c r="A17" s="16">
        <v>2</v>
      </c>
      <c r="B17" s="43" t="s">
        <v>92</v>
      </c>
      <c r="D17" s="48">
        <v>0</v>
      </c>
      <c r="E17" s="41">
        <v>0</v>
      </c>
      <c r="F17" s="41">
        <v>52038</v>
      </c>
      <c r="G17" s="41">
        <v>0</v>
      </c>
      <c r="H17" s="41">
        <v>0</v>
      </c>
      <c r="I17" s="41">
        <v>17176</v>
      </c>
      <c r="J17" s="41">
        <v>0</v>
      </c>
      <c r="K17" s="41">
        <v>0</v>
      </c>
      <c r="L17" s="41">
        <v>0</v>
      </c>
      <c r="M17" s="41">
        <v>122295.67</v>
      </c>
      <c r="N17" s="41">
        <v>0</v>
      </c>
      <c r="O17" s="41">
        <v>0</v>
      </c>
      <c r="P17" s="40">
        <f>SUM(D17:O17)</f>
        <v>191509.66999999998</v>
      </c>
    </row>
    <row r="18" spans="1:16" s="26" customFormat="1" x14ac:dyDescent="0.25">
      <c r="A18" s="16">
        <v>2</v>
      </c>
      <c r="B18" s="43" t="s">
        <v>91</v>
      </c>
      <c r="D18" s="48">
        <v>0</v>
      </c>
      <c r="E18" s="41">
        <v>0</v>
      </c>
      <c r="F18" s="41">
        <v>73314.460000000006</v>
      </c>
      <c r="G18" s="41">
        <v>188256.53</v>
      </c>
      <c r="H18" s="41">
        <v>335176.63</v>
      </c>
      <c r="I18" s="41">
        <v>0</v>
      </c>
      <c r="J18" s="41">
        <v>406369.26</v>
      </c>
      <c r="K18" s="41">
        <v>0</v>
      </c>
      <c r="L18" s="41">
        <v>217777.47</v>
      </c>
      <c r="M18" s="41">
        <v>242576.92</v>
      </c>
      <c r="N18" s="41">
        <v>0</v>
      </c>
      <c r="O18" s="41">
        <v>0</v>
      </c>
      <c r="P18" s="40">
        <f>SUM(D18:O18)</f>
        <v>1463471.27</v>
      </c>
    </row>
    <row r="19" spans="1:16" s="26" customFormat="1" ht="18" customHeight="1" x14ac:dyDescent="0.25">
      <c r="A19" s="16">
        <v>2</v>
      </c>
      <c r="B19" s="43" t="s">
        <v>90</v>
      </c>
      <c r="D19" s="48">
        <v>0</v>
      </c>
      <c r="E19" s="41">
        <v>0</v>
      </c>
      <c r="F19" s="41">
        <v>0</v>
      </c>
      <c r="G19" s="41">
        <v>0</v>
      </c>
      <c r="H19" s="41">
        <v>0</v>
      </c>
      <c r="I19" s="41">
        <v>200</v>
      </c>
      <c r="J19" s="41">
        <v>0</v>
      </c>
      <c r="K19" s="41">
        <v>700</v>
      </c>
      <c r="L19" s="41">
        <v>80000</v>
      </c>
      <c r="M19" s="41">
        <v>0</v>
      </c>
      <c r="N19" s="41">
        <v>0</v>
      </c>
      <c r="O19" s="41">
        <v>0</v>
      </c>
      <c r="P19" s="40">
        <f>SUM(D19:M19)</f>
        <v>80900</v>
      </c>
    </row>
    <row r="20" spans="1:16" s="26" customFormat="1" x14ac:dyDescent="0.25">
      <c r="A20" s="16">
        <v>2</v>
      </c>
      <c r="B20" s="43" t="s">
        <v>89</v>
      </c>
      <c r="D20" s="48">
        <v>0</v>
      </c>
      <c r="E20" s="41">
        <v>0</v>
      </c>
      <c r="F20" s="41">
        <v>0</v>
      </c>
      <c r="G20" s="41">
        <v>43660</v>
      </c>
      <c r="H20" s="41">
        <v>0</v>
      </c>
      <c r="I20" s="41">
        <v>64285.7</v>
      </c>
      <c r="J20" s="41">
        <v>64285.7</v>
      </c>
      <c r="K20" s="41">
        <v>64285.7</v>
      </c>
      <c r="L20" s="41">
        <v>64285.7</v>
      </c>
      <c r="M20" s="41">
        <v>64285.7</v>
      </c>
      <c r="N20" s="41">
        <v>0</v>
      </c>
      <c r="O20" s="41">
        <v>0</v>
      </c>
      <c r="P20" s="40">
        <f t="shared" ref="P20:P72" si="4">SUM(D20:M20)</f>
        <v>365088.5</v>
      </c>
    </row>
    <row r="21" spans="1:16" s="26" customFormat="1" x14ac:dyDescent="0.25">
      <c r="A21" s="16">
        <v>2</v>
      </c>
      <c r="B21" s="43" t="s">
        <v>88</v>
      </c>
      <c r="D21" s="48">
        <v>0</v>
      </c>
      <c r="E21" s="41">
        <v>48196.24</v>
      </c>
      <c r="F21" s="41">
        <v>24098.12</v>
      </c>
      <c r="G21" s="41">
        <v>24098.12</v>
      </c>
      <c r="H21" s="41">
        <v>23483.599999999999</v>
      </c>
      <c r="I21" s="41">
        <v>23483.599999999999</v>
      </c>
      <c r="J21" s="41">
        <v>23483.599999999999</v>
      </c>
      <c r="K21" s="41">
        <v>308276.82</v>
      </c>
      <c r="L21" s="41">
        <v>23483.599999999999</v>
      </c>
      <c r="M21" s="41">
        <v>88906.74</v>
      </c>
      <c r="N21" s="41">
        <v>0</v>
      </c>
      <c r="O21" s="41">
        <v>0</v>
      </c>
      <c r="P21" s="40">
        <f>SUM(D21:O21)</f>
        <v>587510.43999999994</v>
      </c>
    </row>
    <row r="22" spans="1:16" s="26" customFormat="1" ht="45" x14ac:dyDescent="0.25">
      <c r="A22" s="16">
        <v>2</v>
      </c>
      <c r="B22" s="43" t="s">
        <v>87</v>
      </c>
      <c r="D22" s="48">
        <v>0</v>
      </c>
      <c r="E22" s="41">
        <v>0</v>
      </c>
      <c r="F22" s="41">
        <v>0</v>
      </c>
      <c r="G22" s="41">
        <v>103129.35</v>
      </c>
      <c r="H22" s="41">
        <v>-48739.02</v>
      </c>
      <c r="I22" s="41">
        <v>0</v>
      </c>
      <c r="J22" s="41">
        <v>0</v>
      </c>
      <c r="K22" s="41">
        <v>0</v>
      </c>
      <c r="L22" s="41">
        <v>0</v>
      </c>
      <c r="M22" s="41">
        <v>68699.600000000006</v>
      </c>
      <c r="N22" s="41">
        <v>0</v>
      </c>
      <c r="O22" s="41">
        <v>0</v>
      </c>
      <c r="P22" s="40">
        <f>SUM(D22:O22)</f>
        <v>123089.93000000002</v>
      </c>
    </row>
    <row r="23" spans="1:16" s="26" customFormat="1" ht="30" x14ac:dyDescent="0.25">
      <c r="A23" s="16">
        <v>2</v>
      </c>
      <c r="B23" s="43" t="s">
        <v>86</v>
      </c>
      <c r="D23" s="48">
        <v>0</v>
      </c>
      <c r="E23" s="41">
        <v>0</v>
      </c>
      <c r="F23" s="41">
        <v>65171</v>
      </c>
      <c r="G23" s="41">
        <v>0</v>
      </c>
      <c r="H23" s="41">
        <v>0</v>
      </c>
      <c r="I23" s="41">
        <v>802597.07</v>
      </c>
      <c r="J23" s="41">
        <v>1633335</v>
      </c>
      <c r="K23" s="41">
        <v>107758.42</v>
      </c>
      <c r="L23" s="41">
        <v>1723836.3</v>
      </c>
      <c r="M23" s="41">
        <v>1217700</v>
      </c>
      <c r="N23" s="41">
        <v>0</v>
      </c>
      <c r="O23" s="41">
        <v>0</v>
      </c>
      <c r="P23" s="40">
        <f>SUM(D23:O23)</f>
        <v>5550397.79</v>
      </c>
    </row>
    <row r="24" spans="1:16" s="26" customFormat="1" ht="30" x14ac:dyDescent="0.25">
      <c r="A24" s="16">
        <v>2</v>
      </c>
      <c r="B24" s="43" t="s">
        <v>85</v>
      </c>
      <c r="D24" s="48">
        <v>0</v>
      </c>
      <c r="E24" s="41">
        <v>6490</v>
      </c>
      <c r="F24" s="41">
        <v>6962</v>
      </c>
      <c r="G24" s="41">
        <v>0</v>
      </c>
      <c r="H24" s="41">
        <v>0</v>
      </c>
      <c r="I24" s="41">
        <v>0</v>
      </c>
      <c r="J24" s="41">
        <v>0</v>
      </c>
      <c r="K24" s="41">
        <v>0</v>
      </c>
      <c r="L24" s="41">
        <v>0</v>
      </c>
      <c r="M24" s="41">
        <v>14105.72</v>
      </c>
      <c r="N24" s="41">
        <v>0</v>
      </c>
      <c r="O24" s="41">
        <v>0</v>
      </c>
      <c r="P24" s="40">
        <f>SUM(D24:O24)</f>
        <v>27557.72</v>
      </c>
    </row>
    <row r="25" spans="1:16" s="26" customFormat="1" x14ac:dyDescent="0.25">
      <c r="A25" s="16">
        <v>1</v>
      </c>
      <c r="B25" s="31" t="s">
        <v>84</v>
      </c>
      <c r="D25" s="61">
        <f t="shared" ref="D25:E25" si="5">SUM(D26:D34)</f>
        <v>0</v>
      </c>
      <c r="E25" s="61">
        <f t="shared" si="5"/>
        <v>0</v>
      </c>
      <c r="F25" s="61">
        <f>SUM(F26:F34)</f>
        <v>66881.09</v>
      </c>
      <c r="G25" s="61">
        <f t="shared" ref="G25:P25" si="6">SUM(G26:G34)</f>
        <v>288872.12</v>
      </c>
      <c r="H25" s="61">
        <f t="shared" si="6"/>
        <v>-151395.94</v>
      </c>
      <c r="I25" s="61">
        <f t="shared" si="6"/>
        <v>6582.2</v>
      </c>
      <c r="J25" s="61">
        <f t="shared" si="6"/>
        <v>794887.72</v>
      </c>
      <c r="K25" s="61">
        <f t="shared" si="6"/>
        <v>625401.21000000008</v>
      </c>
      <c r="L25" s="61">
        <f t="shared" si="6"/>
        <v>0</v>
      </c>
      <c r="M25" s="61">
        <f t="shared" si="6"/>
        <v>0</v>
      </c>
      <c r="N25" s="61">
        <f t="shared" si="6"/>
        <v>0</v>
      </c>
      <c r="O25" s="61">
        <f t="shared" si="6"/>
        <v>0</v>
      </c>
      <c r="P25" s="61">
        <f t="shared" si="6"/>
        <v>1631228.4</v>
      </c>
    </row>
    <row r="26" spans="1:16" s="26" customFormat="1" ht="30" x14ac:dyDescent="0.25">
      <c r="A26" s="16">
        <v>2</v>
      </c>
      <c r="B26" s="43" t="s">
        <v>83</v>
      </c>
      <c r="D26" s="48">
        <v>0</v>
      </c>
      <c r="E26" s="41">
        <v>0</v>
      </c>
      <c r="F26" s="41">
        <v>10550.310000000001</v>
      </c>
      <c r="G26" s="41">
        <v>8004</v>
      </c>
      <c r="H26" s="41">
        <v>0</v>
      </c>
      <c r="I26" s="41">
        <v>3545</v>
      </c>
      <c r="J26" s="41">
        <v>20262.7</v>
      </c>
      <c r="K26" s="41">
        <v>3945</v>
      </c>
      <c r="L26" s="41">
        <v>0</v>
      </c>
      <c r="M26" s="41">
        <v>0</v>
      </c>
      <c r="N26" s="41">
        <v>0</v>
      </c>
      <c r="O26" s="41">
        <v>0</v>
      </c>
      <c r="P26" s="40">
        <f>SUM(D26:O26)</f>
        <v>46307.01</v>
      </c>
    </row>
    <row r="27" spans="1:16" s="26" customFormat="1" x14ac:dyDescent="0.25">
      <c r="A27" s="16">
        <v>2</v>
      </c>
      <c r="B27" s="43" t="s">
        <v>82</v>
      </c>
      <c r="D27" s="48">
        <v>0</v>
      </c>
      <c r="E27" s="41">
        <v>0</v>
      </c>
      <c r="F27" s="41">
        <v>0</v>
      </c>
      <c r="G27" s="41">
        <v>0</v>
      </c>
      <c r="H27" s="41">
        <v>0</v>
      </c>
      <c r="I27" s="41">
        <v>0</v>
      </c>
      <c r="J27" s="41">
        <v>0</v>
      </c>
      <c r="K27" s="41">
        <v>0</v>
      </c>
      <c r="L27" s="41">
        <v>0</v>
      </c>
      <c r="M27" s="41">
        <v>0</v>
      </c>
      <c r="N27" s="41">
        <v>0</v>
      </c>
      <c r="O27" s="41">
        <v>0</v>
      </c>
      <c r="P27" s="40">
        <f>SUM(D27:O27)</f>
        <v>0</v>
      </c>
    </row>
    <row r="28" spans="1:16" s="26" customFormat="1" ht="30" x14ac:dyDescent="0.25">
      <c r="A28" s="16">
        <v>2</v>
      </c>
      <c r="B28" s="43" t="s">
        <v>81</v>
      </c>
      <c r="D28" s="48">
        <v>0</v>
      </c>
      <c r="E28" s="41">
        <v>0</v>
      </c>
      <c r="F28" s="41">
        <v>31638.16</v>
      </c>
      <c r="G28" s="41">
        <v>0</v>
      </c>
      <c r="H28" s="41">
        <v>20526.099999999999</v>
      </c>
      <c r="I28" s="41">
        <v>0</v>
      </c>
      <c r="J28" s="41">
        <v>25742.66</v>
      </c>
      <c r="K28" s="41">
        <v>9449.7099999999991</v>
      </c>
      <c r="L28" s="41">
        <v>0</v>
      </c>
      <c r="M28" s="41">
        <v>0</v>
      </c>
      <c r="N28" s="41">
        <v>0</v>
      </c>
      <c r="O28" s="41">
        <v>0</v>
      </c>
      <c r="P28" s="40">
        <f>SUM(D28:O28)</f>
        <v>87356.63</v>
      </c>
    </row>
    <row r="29" spans="1:16" s="26" customFormat="1" x14ac:dyDescent="0.25">
      <c r="A29" s="16">
        <v>2</v>
      </c>
      <c r="B29" s="43" t="s">
        <v>80</v>
      </c>
      <c r="D29" s="48">
        <v>0</v>
      </c>
      <c r="E29" s="41">
        <v>0</v>
      </c>
      <c r="F29" s="41">
        <v>0</v>
      </c>
      <c r="G29" s="41">
        <v>0</v>
      </c>
      <c r="H29" s="41">
        <v>0</v>
      </c>
      <c r="I29" s="41">
        <v>0</v>
      </c>
      <c r="J29" s="41">
        <v>0</v>
      </c>
      <c r="K29" s="41">
        <v>0</v>
      </c>
      <c r="L29" s="41">
        <v>0</v>
      </c>
      <c r="M29" s="41">
        <v>0</v>
      </c>
      <c r="N29" s="41">
        <v>0</v>
      </c>
      <c r="O29" s="41">
        <v>0</v>
      </c>
      <c r="P29" s="40">
        <f>SUM(D29:O29)</f>
        <v>0</v>
      </c>
    </row>
    <row r="30" spans="1:16" s="26" customFormat="1" ht="30" x14ac:dyDescent="0.25">
      <c r="A30" s="16">
        <v>2</v>
      </c>
      <c r="B30" s="43" t="s">
        <v>79</v>
      </c>
      <c r="D30" s="48">
        <v>0</v>
      </c>
      <c r="E30" s="41">
        <v>0</v>
      </c>
      <c r="F30" s="41">
        <v>0</v>
      </c>
      <c r="G30" s="41">
        <v>40868.120000000003</v>
      </c>
      <c r="H30" s="41">
        <v>0</v>
      </c>
      <c r="I30" s="41">
        <v>60</v>
      </c>
      <c r="J30" s="41">
        <v>436.6</v>
      </c>
      <c r="K30" s="41">
        <v>69924.86</v>
      </c>
      <c r="L30" s="41">
        <v>0</v>
      </c>
      <c r="M30" s="41">
        <v>0</v>
      </c>
      <c r="N30" s="41">
        <v>0</v>
      </c>
      <c r="O30" s="41">
        <v>0</v>
      </c>
      <c r="P30" s="40">
        <f>SUM(D30:O30)</f>
        <v>111289.58</v>
      </c>
    </row>
    <row r="31" spans="1:16" s="26" customFormat="1" ht="30" x14ac:dyDescent="0.25">
      <c r="A31" s="16">
        <v>2</v>
      </c>
      <c r="B31" s="43" t="s">
        <v>78</v>
      </c>
      <c r="D31" s="48">
        <v>0</v>
      </c>
      <c r="E31" s="41">
        <v>0</v>
      </c>
      <c r="F31" s="41">
        <v>0</v>
      </c>
      <c r="G31" s="41">
        <v>0</v>
      </c>
      <c r="H31" s="41">
        <v>0</v>
      </c>
      <c r="I31" s="41">
        <v>2662.2</v>
      </c>
      <c r="J31" s="41">
        <v>0</v>
      </c>
      <c r="K31" s="41">
        <v>4119.53</v>
      </c>
      <c r="L31" s="41">
        <v>0</v>
      </c>
      <c r="M31" s="41">
        <v>0</v>
      </c>
      <c r="N31" s="41">
        <v>0</v>
      </c>
      <c r="O31" s="41">
        <v>0</v>
      </c>
      <c r="P31" s="40">
        <f t="shared" si="4"/>
        <v>6781.73</v>
      </c>
    </row>
    <row r="32" spans="1:16" s="26" customFormat="1" ht="30" x14ac:dyDescent="0.25">
      <c r="A32" s="16">
        <v>2</v>
      </c>
      <c r="B32" s="43" t="s">
        <v>77</v>
      </c>
      <c r="D32" s="48">
        <v>0</v>
      </c>
      <c r="E32" s="41">
        <v>0</v>
      </c>
      <c r="F32" s="41">
        <v>0</v>
      </c>
      <c r="G32" s="41">
        <v>240000</v>
      </c>
      <c r="H32" s="41">
        <v>-240000</v>
      </c>
      <c r="I32" s="41">
        <v>0</v>
      </c>
      <c r="J32" s="41">
        <v>720000</v>
      </c>
      <c r="K32" s="41">
        <v>501641.84</v>
      </c>
      <c r="L32" s="41">
        <v>0</v>
      </c>
      <c r="M32" s="41">
        <v>0</v>
      </c>
      <c r="N32" s="41">
        <v>0</v>
      </c>
      <c r="O32" s="41">
        <v>0</v>
      </c>
      <c r="P32" s="40">
        <f>SUM(E32:M32)</f>
        <v>1221641.8400000001</v>
      </c>
    </row>
    <row r="33" spans="1:16" s="26" customFormat="1" ht="45" x14ac:dyDescent="0.25">
      <c r="A33" s="16">
        <v>2</v>
      </c>
      <c r="B33" s="43" t="s">
        <v>76</v>
      </c>
      <c r="D33" s="48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40">
        <f t="shared" si="4"/>
        <v>0</v>
      </c>
    </row>
    <row r="34" spans="1:16" s="26" customFormat="1" x14ac:dyDescent="0.25">
      <c r="A34" s="16">
        <v>2</v>
      </c>
      <c r="B34" s="43" t="s">
        <v>75</v>
      </c>
      <c r="D34" s="48">
        <v>0</v>
      </c>
      <c r="E34" s="41">
        <v>0</v>
      </c>
      <c r="F34" s="41">
        <v>24692.620000000003</v>
      </c>
      <c r="G34" s="41">
        <v>0</v>
      </c>
      <c r="H34" s="41">
        <v>68077.959999999992</v>
      </c>
      <c r="I34" s="41">
        <v>315</v>
      </c>
      <c r="J34" s="41">
        <v>28445.760000000002</v>
      </c>
      <c r="K34" s="41">
        <v>36320.269999999997</v>
      </c>
      <c r="L34" s="41">
        <v>0</v>
      </c>
      <c r="M34" s="41">
        <v>0</v>
      </c>
      <c r="N34" s="41">
        <v>0</v>
      </c>
      <c r="O34" s="41">
        <v>0</v>
      </c>
      <c r="P34" s="40">
        <f>SUM(D34:O34)</f>
        <v>157851.60999999999</v>
      </c>
    </row>
    <row r="35" spans="1:16" s="26" customFormat="1" x14ac:dyDescent="0.25">
      <c r="A35" s="16">
        <v>1</v>
      </c>
      <c r="B35" s="31" t="s">
        <v>74</v>
      </c>
      <c r="D35" s="48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50">
        <f t="shared" ref="P35" si="7">+P36+P37+P38+P40+P41+P42</f>
        <v>0</v>
      </c>
    </row>
    <row r="36" spans="1:16" s="26" customFormat="1" ht="30" x14ac:dyDescent="0.25">
      <c r="A36" s="16">
        <v>2</v>
      </c>
      <c r="B36" s="43" t="s">
        <v>73</v>
      </c>
      <c r="D36" s="48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40">
        <f>SUM(D36:M36)</f>
        <v>0</v>
      </c>
    </row>
    <row r="37" spans="1:16" s="26" customFormat="1" ht="30" x14ac:dyDescent="0.25">
      <c r="A37" s="16">
        <v>2</v>
      </c>
      <c r="B37" s="43" t="s">
        <v>72</v>
      </c>
      <c r="D37" s="48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40">
        <f t="shared" si="4"/>
        <v>0</v>
      </c>
    </row>
    <row r="38" spans="1:16" s="26" customFormat="1" ht="30" x14ac:dyDescent="0.25">
      <c r="A38" s="16">
        <v>2</v>
      </c>
      <c r="B38" s="43" t="s">
        <v>71</v>
      </c>
      <c r="D38" s="48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40">
        <f>SUM(D38:M38)</f>
        <v>0</v>
      </c>
    </row>
    <row r="39" spans="1:16" s="26" customFormat="1" ht="30" x14ac:dyDescent="0.25">
      <c r="A39" s="16">
        <v>2</v>
      </c>
      <c r="B39" s="43" t="s">
        <v>70</v>
      </c>
      <c r="D39" s="48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40">
        <f t="shared" si="4"/>
        <v>0</v>
      </c>
    </row>
    <row r="40" spans="1:16" s="26" customFormat="1" ht="30" x14ac:dyDescent="0.25">
      <c r="A40" s="16">
        <v>2</v>
      </c>
      <c r="B40" s="43" t="s">
        <v>69</v>
      </c>
      <c r="D40" s="48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40">
        <f t="shared" si="4"/>
        <v>0</v>
      </c>
    </row>
    <row r="41" spans="1:16" s="26" customFormat="1" ht="30" x14ac:dyDescent="0.25">
      <c r="A41" s="16">
        <v>2</v>
      </c>
      <c r="B41" s="43" t="s">
        <v>68</v>
      </c>
      <c r="D41" s="48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40">
        <f t="shared" si="4"/>
        <v>0</v>
      </c>
    </row>
    <row r="42" spans="1:16" s="26" customFormat="1" ht="30" x14ac:dyDescent="0.25">
      <c r="A42" s="16">
        <v>2</v>
      </c>
      <c r="B42" s="43" t="s">
        <v>67</v>
      </c>
      <c r="D42" s="48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40">
        <f t="shared" si="4"/>
        <v>0</v>
      </c>
    </row>
    <row r="43" spans="1:16" s="26" customFormat="1" x14ac:dyDescent="0.25">
      <c r="A43" s="16">
        <v>1</v>
      </c>
      <c r="B43" s="31" t="s">
        <v>66</v>
      </c>
      <c r="D43" s="89">
        <f>+D44+D45+D46+D47+D48+D49+D50</f>
        <v>0</v>
      </c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40">
        <f t="shared" si="4"/>
        <v>0</v>
      </c>
    </row>
    <row r="44" spans="1:16" s="26" customFormat="1" ht="30" x14ac:dyDescent="0.25">
      <c r="A44" s="16">
        <v>2</v>
      </c>
      <c r="B44" s="43" t="s">
        <v>65</v>
      </c>
      <c r="D44" s="48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40">
        <f t="shared" si="4"/>
        <v>0</v>
      </c>
    </row>
    <row r="45" spans="1:16" s="26" customFormat="1" ht="30" x14ac:dyDescent="0.25">
      <c r="A45" s="16">
        <v>2</v>
      </c>
      <c r="B45" s="43" t="s">
        <v>64</v>
      </c>
      <c r="D45" s="48">
        <v>0</v>
      </c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40">
        <f t="shared" si="4"/>
        <v>0</v>
      </c>
    </row>
    <row r="46" spans="1:16" s="26" customFormat="1" ht="30" x14ac:dyDescent="0.25">
      <c r="A46" s="16">
        <v>2</v>
      </c>
      <c r="B46" s="43" t="s">
        <v>63</v>
      </c>
      <c r="D46" s="48">
        <v>0</v>
      </c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40">
        <f t="shared" si="4"/>
        <v>0</v>
      </c>
    </row>
    <row r="47" spans="1:16" s="26" customFormat="1" ht="30" x14ac:dyDescent="0.25">
      <c r="A47" s="16">
        <v>2</v>
      </c>
      <c r="B47" s="43" t="s">
        <v>62</v>
      </c>
      <c r="D47" s="48">
        <v>0</v>
      </c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40">
        <f t="shared" si="4"/>
        <v>0</v>
      </c>
    </row>
    <row r="48" spans="1:16" s="26" customFormat="1" ht="30" x14ac:dyDescent="0.25">
      <c r="A48" s="16">
        <v>2</v>
      </c>
      <c r="B48" s="43" t="s">
        <v>61</v>
      </c>
      <c r="D48" s="48">
        <v>0</v>
      </c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40">
        <f t="shared" si="4"/>
        <v>0</v>
      </c>
    </row>
    <row r="49" spans="1:19" s="26" customFormat="1" ht="30" x14ac:dyDescent="0.25">
      <c r="A49" s="16">
        <v>2</v>
      </c>
      <c r="B49" s="43" t="s">
        <v>60</v>
      </c>
      <c r="D49" s="48">
        <v>0</v>
      </c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40">
        <f t="shared" si="4"/>
        <v>0</v>
      </c>
    </row>
    <row r="50" spans="1:19" s="26" customFormat="1" ht="30" x14ac:dyDescent="0.25">
      <c r="A50" s="16">
        <v>2</v>
      </c>
      <c r="B50" s="43" t="s">
        <v>59</v>
      </c>
      <c r="D50" s="42">
        <v>0</v>
      </c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40">
        <f t="shared" si="4"/>
        <v>0</v>
      </c>
    </row>
    <row r="51" spans="1:19" s="26" customFormat="1" ht="30" x14ac:dyDescent="0.25">
      <c r="A51" s="16">
        <v>1</v>
      </c>
      <c r="B51" s="31" t="s">
        <v>58</v>
      </c>
      <c r="D51" s="62">
        <f>SUM(D52:D65)</f>
        <v>0</v>
      </c>
      <c r="E51" s="60">
        <f t="shared" ref="E51:P51" si="8">SUM(E52:E65)</f>
        <v>0</v>
      </c>
      <c r="F51" s="60">
        <f t="shared" si="8"/>
        <v>0</v>
      </c>
      <c r="G51" s="60">
        <f t="shared" si="8"/>
        <v>0</v>
      </c>
      <c r="H51" s="60">
        <f t="shared" si="8"/>
        <v>175888.81</v>
      </c>
      <c r="I51" s="60">
        <f t="shared" si="8"/>
        <v>19766.18</v>
      </c>
      <c r="J51" s="61">
        <f t="shared" si="8"/>
        <v>0</v>
      </c>
      <c r="K51" s="61">
        <f t="shared" si="8"/>
        <v>0</v>
      </c>
      <c r="L51" s="61">
        <f t="shared" si="8"/>
        <v>303142</v>
      </c>
      <c r="M51" s="61">
        <f t="shared" si="8"/>
        <v>192594.88</v>
      </c>
      <c r="N51" s="60">
        <f t="shared" si="8"/>
        <v>0</v>
      </c>
      <c r="O51" s="60">
        <f t="shared" si="8"/>
        <v>0</v>
      </c>
      <c r="P51" s="44">
        <f t="shared" si="8"/>
        <v>564128.87</v>
      </c>
      <c r="Q51" s="30" t="s">
        <v>35</v>
      </c>
      <c r="R51" s="49" t="s">
        <v>35</v>
      </c>
      <c r="S51" s="49" t="s">
        <v>35</v>
      </c>
    </row>
    <row r="52" spans="1:19" s="26" customFormat="1" x14ac:dyDescent="0.25">
      <c r="A52" s="16">
        <v>2</v>
      </c>
      <c r="B52" s="43" t="s">
        <v>57</v>
      </c>
      <c r="D52" s="90">
        <v>0</v>
      </c>
      <c r="E52" s="91">
        <v>0</v>
      </c>
      <c r="F52" s="91">
        <v>0</v>
      </c>
      <c r="G52" s="91">
        <v>0</v>
      </c>
      <c r="H52" s="91">
        <v>175888.81</v>
      </c>
      <c r="I52" s="91">
        <v>0</v>
      </c>
      <c r="J52" s="91">
        <v>0</v>
      </c>
      <c r="K52" s="91">
        <v>0</v>
      </c>
      <c r="L52" s="91">
        <v>303142</v>
      </c>
      <c r="M52" s="91">
        <v>39253.879999999997</v>
      </c>
      <c r="N52" s="91">
        <v>0</v>
      </c>
      <c r="O52" s="91">
        <v>0</v>
      </c>
      <c r="P52" s="57">
        <f>SUM(D52:O52)</f>
        <v>518284.69</v>
      </c>
    </row>
    <row r="53" spans="1:19" s="26" customFormat="1" ht="30" x14ac:dyDescent="0.25">
      <c r="A53" s="16">
        <v>2</v>
      </c>
      <c r="B53" s="43" t="s">
        <v>56</v>
      </c>
      <c r="D53" s="56">
        <v>0</v>
      </c>
      <c r="E53" s="41">
        <v>0</v>
      </c>
      <c r="F53" s="41">
        <v>0</v>
      </c>
      <c r="G53" s="41">
        <v>0</v>
      </c>
      <c r="H53" s="41">
        <v>0</v>
      </c>
      <c r="I53" s="41">
        <v>0</v>
      </c>
      <c r="J53" s="41">
        <v>0</v>
      </c>
      <c r="K53" s="41">
        <v>0</v>
      </c>
      <c r="L53" s="41">
        <v>0</v>
      </c>
      <c r="M53" s="41">
        <v>0</v>
      </c>
      <c r="N53" s="41">
        <v>0</v>
      </c>
      <c r="O53" s="41">
        <v>0</v>
      </c>
      <c r="P53" s="40">
        <f t="shared" si="4"/>
        <v>0</v>
      </c>
    </row>
    <row r="54" spans="1:19" s="26" customFormat="1" ht="30" x14ac:dyDescent="0.25">
      <c r="A54" s="16">
        <v>2</v>
      </c>
      <c r="B54" s="43" t="s">
        <v>55</v>
      </c>
      <c r="D54" s="56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0">
        <f t="shared" si="4"/>
        <v>0</v>
      </c>
    </row>
    <row r="55" spans="1:19" s="26" customFormat="1" ht="30" x14ac:dyDescent="0.25">
      <c r="A55" s="16">
        <v>2</v>
      </c>
      <c r="B55" s="43" t="s">
        <v>54</v>
      </c>
      <c r="D55" s="56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0">
        <f t="shared" si="4"/>
        <v>0</v>
      </c>
    </row>
    <row r="56" spans="1:19" s="26" customFormat="1" ht="30" x14ac:dyDescent="0.25">
      <c r="A56" s="16">
        <v>2</v>
      </c>
      <c r="B56" s="43" t="s">
        <v>53</v>
      </c>
      <c r="D56" s="56">
        <v>0</v>
      </c>
      <c r="E56" s="41">
        <v>0</v>
      </c>
      <c r="F56" s="41">
        <v>0</v>
      </c>
      <c r="G56" s="41">
        <v>0</v>
      </c>
      <c r="H56" s="41">
        <v>0</v>
      </c>
      <c r="I56" s="41">
        <v>19766.18</v>
      </c>
      <c r="J56" s="41">
        <v>0</v>
      </c>
      <c r="K56" s="41">
        <v>0</v>
      </c>
      <c r="L56" s="41">
        <v>0</v>
      </c>
      <c r="M56" s="41">
        <v>26078</v>
      </c>
      <c r="N56" s="41">
        <v>0</v>
      </c>
      <c r="O56" s="41">
        <v>0</v>
      </c>
      <c r="P56" s="40">
        <f t="shared" si="4"/>
        <v>45844.18</v>
      </c>
    </row>
    <row r="57" spans="1:19" s="26" customFormat="1" ht="30" x14ac:dyDescent="0.25">
      <c r="A57" s="16">
        <v>2</v>
      </c>
      <c r="B57" s="43" t="s">
        <v>52</v>
      </c>
      <c r="D57" s="56">
        <v>0</v>
      </c>
      <c r="E57" s="41">
        <v>0</v>
      </c>
      <c r="F57" s="41">
        <v>0</v>
      </c>
      <c r="G57" s="41">
        <v>0</v>
      </c>
      <c r="H57" s="41">
        <v>0</v>
      </c>
      <c r="I57" s="41">
        <v>0</v>
      </c>
      <c r="J57" s="41">
        <v>0</v>
      </c>
      <c r="K57" s="41">
        <v>0</v>
      </c>
      <c r="L57" s="41">
        <v>0</v>
      </c>
      <c r="M57" s="41">
        <v>0</v>
      </c>
      <c r="N57" s="41">
        <v>0</v>
      </c>
      <c r="O57" s="41">
        <v>0</v>
      </c>
      <c r="P57" s="40">
        <f t="shared" si="4"/>
        <v>0</v>
      </c>
    </row>
    <row r="58" spans="1:19" s="26" customFormat="1" ht="30" x14ac:dyDescent="0.25">
      <c r="A58" s="16">
        <v>2</v>
      </c>
      <c r="B58" s="43" t="s">
        <v>51</v>
      </c>
      <c r="D58" s="56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0">
        <f t="shared" si="4"/>
        <v>0</v>
      </c>
    </row>
    <row r="59" spans="1:19" s="26" customFormat="1" x14ac:dyDescent="0.25">
      <c r="A59" s="16">
        <v>2</v>
      </c>
      <c r="B59" s="43" t="s">
        <v>50</v>
      </c>
      <c r="D59" s="56">
        <v>0</v>
      </c>
      <c r="E59" s="41">
        <v>0</v>
      </c>
      <c r="F59" s="41">
        <v>0</v>
      </c>
      <c r="G59" s="41">
        <v>0</v>
      </c>
      <c r="H59" s="41">
        <v>0</v>
      </c>
      <c r="I59" s="41">
        <v>0</v>
      </c>
      <c r="J59" s="41">
        <v>0</v>
      </c>
      <c r="K59" s="41">
        <v>0</v>
      </c>
      <c r="L59" s="41">
        <v>0</v>
      </c>
      <c r="M59" s="41">
        <v>0</v>
      </c>
      <c r="N59" s="41">
        <v>0</v>
      </c>
      <c r="O59" s="41">
        <v>0</v>
      </c>
      <c r="P59" s="40">
        <f>'[2]Ejecución 2022'!V232</f>
        <v>0</v>
      </c>
    </row>
    <row r="60" spans="1:19" s="26" customFormat="1" ht="45" x14ac:dyDescent="0.25">
      <c r="A60" s="16">
        <v>2</v>
      </c>
      <c r="B60" s="43" t="s">
        <v>49</v>
      </c>
      <c r="D60" s="56">
        <v>0</v>
      </c>
      <c r="E60" s="41">
        <v>0</v>
      </c>
      <c r="F60" s="41">
        <v>0</v>
      </c>
      <c r="G60" s="41">
        <v>0</v>
      </c>
      <c r="H60" s="41">
        <v>0</v>
      </c>
      <c r="I60" s="41">
        <v>0</v>
      </c>
      <c r="J60" s="41">
        <v>0</v>
      </c>
      <c r="K60" s="41">
        <v>0</v>
      </c>
      <c r="L60" s="41">
        <v>0</v>
      </c>
      <c r="M60" s="41">
        <v>127263</v>
      </c>
      <c r="N60" s="41">
        <v>0</v>
      </c>
      <c r="O60" s="41">
        <v>0</v>
      </c>
      <c r="P60" s="40">
        <f>'[2]Ejecución 2022'!V233</f>
        <v>0</v>
      </c>
    </row>
    <row r="61" spans="1:19" s="26" customFormat="1" x14ac:dyDescent="0.25">
      <c r="A61" s="16">
        <v>1</v>
      </c>
      <c r="B61" s="31" t="s">
        <v>48</v>
      </c>
      <c r="D61" s="53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40">
        <f t="shared" si="4"/>
        <v>0</v>
      </c>
    </row>
    <row r="62" spans="1:19" s="26" customFormat="1" x14ac:dyDescent="0.25">
      <c r="A62" s="16">
        <v>2</v>
      </c>
      <c r="B62" s="43" t="s">
        <v>47</v>
      </c>
      <c r="D62" s="53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40">
        <f t="shared" si="4"/>
        <v>0</v>
      </c>
    </row>
    <row r="63" spans="1:19" s="26" customFormat="1" x14ac:dyDescent="0.25">
      <c r="A63" s="16">
        <v>2</v>
      </c>
      <c r="B63" s="43" t="s">
        <v>46</v>
      </c>
      <c r="D63" s="53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40">
        <f t="shared" si="4"/>
        <v>0</v>
      </c>
    </row>
    <row r="64" spans="1:19" s="26" customFormat="1" ht="30" x14ac:dyDescent="0.25">
      <c r="A64" s="16">
        <v>2</v>
      </c>
      <c r="B64" s="43" t="s">
        <v>45</v>
      </c>
      <c r="D64" s="53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40">
        <f t="shared" si="4"/>
        <v>0</v>
      </c>
    </row>
    <row r="65" spans="1:19" s="26" customFormat="1" ht="45" x14ac:dyDescent="0.25">
      <c r="A65" s="16">
        <v>2</v>
      </c>
      <c r="B65" s="43" t="s">
        <v>44</v>
      </c>
      <c r="D65" s="53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40">
        <f t="shared" si="4"/>
        <v>0</v>
      </c>
    </row>
    <row r="66" spans="1:19" s="26" customFormat="1" ht="30" x14ac:dyDescent="0.25">
      <c r="A66" s="16">
        <v>1</v>
      </c>
      <c r="B66" s="31" t="s">
        <v>43</v>
      </c>
      <c r="D66" s="89">
        <f>+D67+D68</f>
        <v>0</v>
      </c>
      <c r="E66" s="60">
        <f t="shared" ref="E66:P66" si="9">+E67+E68</f>
        <v>0</v>
      </c>
      <c r="F66" s="60">
        <f t="shared" si="9"/>
        <v>0</v>
      </c>
      <c r="G66" s="60">
        <f t="shared" si="9"/>
        <v>0</v>
      </c>
      <c r="H66" s="60">
        <f t="shared" si="9"/>
        <v>0</v>
      </c>
      <c r="I66" s="60">
        <f t="shared" si="9"/>
        <v>0</v>
      </c>
      <c r="J66" s="60">
        <f t="shared" si="9"/>
        <v>0</v>
      </c>
      <c r="K66" s="60">
        <f t="shared" si="9"/>
        <v>0</v>
      </c>
      <c r="L66" s="60">
        <f t="shared" si="9"/>
        <v>0</v>
      </c>
      <c r="M66" s="60">
        <f t="shared" si="9"/>
        <v>0</v>
      </c>
      <c r="N66" s="30">
        <v>0</v>
      </c>
      <c r="O66" s="30">
        <v>0</v>
      </c>
      <c r="P66" s="50">
        <f t="shared" si="9"/>
        <v>0</v>
      </c>
      <c r="R66" s="49"/>
      <c r="S66" s="49"/>
    </row>
    <row r="67" spans="1:19" s="26" customFormat="1" x14ac:dyDescent="0.25">
      <c r="A67" s="16">
        <v>2</v>
      </c>
      <c r="B67" s="43" t="s">
        <v>42</v>
      </c>
      <c r="D67" s="48">
        <v>0</v>
      </c>
      <c r="E67" s="27"/>
      <c r="F67" s="27"/>
      <c r="G67" s="27"/>
      <c r="H67" s="27"/>
      <c r="I67" s="27"/>
      <c r="J67" s="27"/>
      <c r="K67" s="27"/>
      <c r="L67" s="27"/>
      <c r="M67" s="27"/>
      <c r="N67" s="27"/>
      <c r="O67" s="27"/>
      <c r="P67" s="40">
        <f t="shared" si="4"/>
        <v>0</v>
      </c>
    </row>
    <row r="68" spans="1:19" s="26" customFormat="1" ht="30" x14ac:dyDescent="0.25">
      <c r="A68" s="16">
        <v>2</v>
      </c>
      <c r="B68" s="43" t="s">
        <v>41</v>
      </c>
      <c r="D68" s="42">
        <v>0</v>
      </c>
      <c r="E68" s="41"/>
      <c r="F68" s="27"/>
      <c r="G68" s="27"/>
      <c r="H68" s="27"/>
      <c r="I68" s="27"/>
      <c r="J68" s="27"/>
      <c r="K68" s="27"/>
      <c r="L68" s="27"/>
      <c r="M68" s="27"/>
      <c r="N68" s="27"/>
      <c r="O68" s="27"/>
      <c r="P68" s="40">
        <f t="shared" si="4"/>
        <v>0</v>
      </c>
    </row>
    <row r="69" spans="1:19" s="26" customFormat="1" x14ac:dyDescent="0.25">
      <c r="A69" s="16">
        <v>1</v>
      </c>
      <c r="B69" s="31" t="s">
        <v>40</v>
      </c>
      <c r="D69" s="47"/>
      <c r="E69" s="61">
        <f t="shared" ref="E69:I69" si="10">+E70+E71+E72</f>
        <v>0</v>
      </c>
      <c r="F69" s="61">
        <f t="shared" si="10"/>
        <v>0</v>
      </c>
      <c r="G69" s="61">
        <f t="shared" si="10"/>
        <v>0</v>
      </c>
      <c r="H69" s="61">
        <f t="shared" si="10"/>
        <v>0</v>
      </c>
      <c r="I69" s="61">
        <f t="shared" si="10"/>
        <v>0</v>
      </c>
      <c r="J69" s="61">
        <f>+J70+J71+J72</f>
        <v>0</v>
      </c>
      <c r="K69" s="61">
        <f t="shared" ref="K69:P69" si="11">+K70+K71+K72</f>
        <v>0</v>
      </c>
      <c r="L69" s="61">
        <f t="shared" si="11"/>
        <v>0</v>
      </c>
      <c r="M69" s="61">
        <f t="shared" si="11"/>
        <v>0</v>
      </c>
      <c r="N69" s="45">
        <v>0</v>
      </c>
      <c r="O69" s="45">
        <v>0</v>
      </c>
      <c r="P69" s="44">
        <f t="shared" si="11"/>
        <v>0</v>
      </c>
    </row>
    <row r="70" spans="1:19" s="26" customFormat="1" ht="30" x14ac:dyDescent="0.25">
      <c r="A70" s="16">
        <v>2</v>
      </c>
      <c r="B70" s="43" t="s">
        <v>39</v>
      </c>
      <c r="D70" s="42">
        <v>0</v>
      </c>
      <c r="E70" s="41"/>
      <c r="F70" s="27"/>
      <c r="G70" s="27"/>
      <c r="H70" s="27"/>
      <c r="I70" s="27"/>
      <c r="J70" s="27"/>
      <c r="K70" s="27"/>
      <c r="L70" s="27"/>
      <c r="M70" s="27"/>
      <c r="N70" s="27"/>
      <c r="O70" s="27"/>
      <c r="P70" s="40">
        <f t="shared" si="4"/>
        <v>0</v>
      </c>
    </row>
    <row r="71" spans="1:19" s="26" customFormat="1" ht="30" x14ac:dyDescent="0.25">
      <c r="A71" s="16">
        <v>2</v>
      </c>
      <c r="B71" s="43" t="s">
        <v>38</v>
      </c>
      <c r="D71" s="42">
        <v>0</v>
      </c>
      <c r="E71" s="41"/>
      <c r="F71" s="27"/>
      <c r="G71" s="27"/>
      <c r="H71" s="27"/>
      <c r="I71" s="27"/>
      <c r="J71" s="27"/>
      <c r="K71" s="27"/>
      <c r="L71" s="27"/>
      <c r="M71" s="27"/>
      <c r="N71" s="27"/>
      <c r="O71" s="27"/>
      <c r="P71" s="40">
        <f t="shared" si="4"/>
        <v>0</v>
      </c>
    </row>
    <row r="72" spans="1:19" s="26" customFormat="1" ht="30" x14ac:dyDescent="0.25">
      <c r="A72" s="16">
        <v>2</v>
      </c>
      <c r="B72" s="43" t="s">
        <v>37</v>
      </c>
      <c r="D72" s="42">
        <v>0</v>
      </c>
      <c r="E72" s="41"/>
      <c r="F72" s="27"/>
      <c r="G72" s="27"/>
      <c r="H72" s="27"/>
      <c r="I72" s="27"/>
      <c r="J72" s="27"/>
      <c r="K72" s="27"/>
      <c r="L72" s="27"/>
      <c r="M72" s="27"/>
      <c r="N72" s="27"/>
      <c r="O72" s="27"/>
      <c r="P72" s="40">
        <f t="shared" si="4"/>
        <v>0</v>
      </c>
    </row>
    <row r="73" spans="1:19" s="26" customFormat="1" x14ac:dyDescent="0.25">
      <c r="A73" s="16"/>
      <c r="B73" s="39" t="s">
        <v>36</v>
      </c>
      <c r="C73" s="38"/>
      <c r="D73" s="37">
        <f>+D9+D15+D25+D35</f>
        <v>2954957.8800000004</v>
      </c>
      <c r="E73" s="37">
        <f>+E9+E15+E25+E35+E51</f>
        <v>3146745.91</v>
      </c>
      <c r="F73" s="37">
        <f>+F9+F15+F25+F35+F51</f>
        <v>3302704.7899999996</v>
      </c>
      <c r="G73" s="37">
        <f>+G9+G15+G25+G35+G51</f>
        <v>4015395.1</v>
      </c>
      <c r="H73" s="37">
        <f>+H9+H15+H25+H35+H51</f>
        <v>3689257.77</v>
      </c>
      <c r="I73" s="37">
        <f t="shared" ref="I73:O73" si="12">+I9+I15+I25+I51+I66+I69</f>
        <v>5109670.93</v>
      </c>
      <c r="J73" s="37">
        <f>J9+J15+J25+J51</f>
        <v>6064060.4699999997</v>
      </c>
      <c r="K73" s="37">
        <f>K9+K15+K25+K51+K24</f>
        <v>4187412.78</v>
      </c>
      <c r="L73" s="37">
        <f>L9+L15+L25+L51</f>
        <v>5459726.1500000004</v>
      </c>
      <c r="M73" s="37">
        <f>+M9+M15+M25+M51+M66+M69</f>
        <v>5054512</v>
      </c>
      <c r="N73" s="37">
        <f t="shared" si="12"/>
        <v>0</v>
      </c>
      <c r="O73" s="37">
        <f t="shared" si="12"/>
        <v>0</v>
      </c>
      <c r="P73" s="36">
        <f>+P9+P15+P25+P27+P51+P59+P66+P69</f>
        <v>42857180.780000001</v>
      </c>
    </row>
    <row r="74" spans="1:19" s="26" customFormat="1" x14ac:dyDescent="0.25">
      <c r="A74" s="16"/>
      <c r="B74" s="35"/>
      <c r="D74" s="34"/>
      <c r="E74" s="27"/>
      <c r="F74" s="27"/>
      <c r="G74" s="27"/>
      <c r="H74" s="27"/>
      <c r="I74" s="27"/>
      <c r="J74" s="33"/>
      <c r="K74" s="27" t="s">
        <v>35</v>
      </c>
      <c r="L74" s="27" t="s">
        <v>35</v>
      </c>
      <c r="M74" s="27"/>
      <c r="N74" s="27"/>
      <c r="O74" s="27"/>
      <c r="P74" s="27" t="s">
        <v>35</v>
      </c>
    </row>
    <row r="75" spans="1:19" s="26" customFormat="1" x14ac:dyDescent="0.25">
      <c r="A75" s="16"/>
      <c r="B75" s="32" t="s">
        <v>34</v>
      </c>
      <c r="C75" s="28"/>
      <c r="D75" s="28"/>
      <c r="E75" s="28"/>
      <c r="F75" s="28">
        <v>0</v>
      </c>
      <c r="G75" s="28"/>
      <c r="H75" s="28"/>
      <c r="I75" s="28"/>
      <c r="J75" s="28"/>
      <c r="K75" s="28"/>
      <c r="L75" s="28"/>
      <c r="M75" s="28"/>
      <c r="N75" s="28"/>
      <c r="O75" s="28"/>
      <c r="P75" s="28"/>
    </row>
    <row r="76" spans="1:19" s="26" customFormat="1" ht="30" x14ac:dyDescent="0.25">
      <c r="A76" s="16"/>
      <c r="B76" s="31" t="s">
        <v>33</v>
      </c>
      <c r="D76" s="30"/>
      <c r="E76" s="27"/>
      <c r="F76" s="27">
        <v>0</v>
      </c>
      <c r="G76" s="27"/>
      <c r="H76" s="27"/>
      <c r="I76" s="27"/>
      <c r="J76" s="27"/>
      <c r="K76" s="27"/>
      <c r="L76" s="27"/>
      <c r="M76" s="27"/>
      <c r="N76" s="28"/>
      <c r="O76" s="27"/>
      <c r="P76" s="27"/>
    </row>
    <row r="77" spans="1:19" ht="30" x14ac:dyDescent="0.25">
      <c r="A77" s="16"/>
      <c r="B77" s="23" t="s">
        <v>32</v>
      </c>
      <c r="D77" s="22"/>
      <c r="E77" s="20"/>
      <c r="F77" s="20"/>
      <c r="G77" s="20"/>
      <c r="H77" s="20"/>
      <c r="I77" s="20"/>
      <c r="J77" s="20">
        <v>0</v>
      </c>
      <c r="K77" s="21"/>
      <c r="L77" s="20"/>
      <c r="M77" s="20"/>
      <c r="N77" s="82"/>
      <c r="O77" s="20"/>
      <c r="P77" s="20"/>
    </row>
    <row r="78" spans="1:19" ht="30" x14ac:dyDescent="0.25">
      <c r="A78" s="16"/>
      <c r="B78" s="23" t="s">
        <v>31</v>
      </c>
      <c r="D78" s="22"/>
      <c r="E78" s="20"/>
      <c r="F78" s="20"/>
      <c r="G78" s="20"/>
      <c r="H78" s="20"/>
      <c r="I78" s="20"/>
      <c r="J78" s="20"/>
      <c r="K78" s="21"/>
      <c r="L78" s="20"/>
      <c r="M78" s="20"/>
      <c r="N78" s="20"/>
      <c r="O78" s="20"/>
      <c r="P78" s="20"/>
    </row>
    <row r="79" spans="1:19" x14ac:dyDescent="0.25">
      <c r="A79" s="16"/>
      <c r="B79" s="25" t="s">
        <v>30</v>
      </c>
      <c r="D79" s="24"/>
      <c r="E79" s="20"/>
      <c r="F79" s="20"/>
      <c r="G79" s="20"/>
      <c r="H79" s="20"/>
      <c r="I79" s="20"/>
      <c r="J79" s="20"/>
      <c r="K79" s="21"/>
      <c r="L79" s="20"/>
      <c r="M79" s="20"/>
      <c r="N79" s="20"/>
      <c r="O79" s="20"/>
      <c r="P79" s="20"/>
    </row>
    <row r="80" spans="1:19" ht="30" x14ac:dyDescent="0.25">
      <c r="A80" s="16"/>
      <c r="B80" s="23" t="s">
        <v>29</v>
      </c>
      <c r="D80" s="22"/>
      <c r="E80" s="20"/>
      <c r="F80" s="20"/>
      <c r="G80" s="20"/>
      <c r="H80" s="20"/>
      <c r="I80" s="20"/>
      <c r="J80" s="20"/>
      <c r="K80" s="21"/>
      <c r="L80" s="20"/>
      <c r="M80" s="20"/>
      <c r="N80" s="20"/>
      <c r="O80" s="20"/>
      <c r="P80" s="20"/>
    </row>
    <row r="81" spans="1:16" ht="30" x14ac:dyDescent="0.25">
      <c r="A81" s="16"/>
      <c r="B81" s="23" t="s">
        <v>28</v>
      </c>
      <c r="D81" s="22"/>
      <c r="E81" s="20"/>
      <c r="F81" s="20"/>
      <c r="G81" s="20"/>
      <c r="H81" s="20"/>
      <c r="I81" s="20"/>
      <c r="J81" s="20"/>
      <c r="K81" s="21"/>
      <c r="L81" s="20"/>
      <c r="M81" s="20"/>
      <c r="N81" s="20"/>
      <c r="O81" s="20"/>
      <c r="P81" s="20"/>
    </row>
    <row r="82" spans="1:16" ht="30" x14ac:dyDescent="0.25">
      <c r="A82" s="16"/>
      <c r="B82" s="25" t="s">
        <v>27</v>
      </c>
      <c r="D82" s="24"/>
      <c r="E82" s="20"/>
      <c r="F82" s="20"/>
      <c r="G82" s="20"/>
      <c r="H82" s="20"/>
      <c r="I82" s="20"/>
      <c r="J82" s="20"/>
      <c r="K82" s="21"/>
      <c r="L82" s="20"/>
      <c r="M82" s="20"/>
      <c r="N82" s="20"/>
      <c r="O82" s="20"/>
      <c r="P82" s="20"/>
    </row>
    <row r="83" spans="1:16" ht="30" x14ac:dyDescent="0.25">
      <c r="A83" s="16"/>
      <c r="B83" s="23" t="s">
        <v>26</v>
      </c>
      <c r="D83" s="22"/>
      <c r="E83" s="20"/>
      <c r="F83" s="20"/>
      <c r="G83" s="20"/>
      <c r="H83" s="20"/>
      <c r="I83" s="20"/>
      <c r="J83" s="20"/>
      <c r="K83" s="21"/>
      <c r="L83" s="20"/>
      <c r="M83" s="20"/>
      <c r="N83" s="20"/>
      <c r="O83" s="20"/>
      <c r="P83" s="20"/>
    </row>
    <row r="84" spans="1:16" x14ac:dyDescent="0.25">
      <c r="A84" s="16"/>
      <c r="B84" s="19" t="s">
        <v>25</v>
      </c>
      <c r="C84" s="18"/>
      <c r="D84" s="92">
        <f>+D73</f>
        <v>2954957.8800000004</v>
      </c>
      <c r="E84" s="92">
        <f>+E73</f>
        <v>3146745.91</v>
      </c>
      <c r="F84" s="92">
        <f>+F73</f>
        <v>3302704.7899999996</v>
      </c>
      <c r="G84" s="92">
        <f t="shared" ref="G84:P84" si="13">+G73</f>
        <v>4015395.1</v>
      </c>
      <c r="H84" s="92">
        <f t="shared" si="13"/>
        <v>3689257.77</v>
      </c>
      <c r="I84" s="92">
        <f>+I73</f>
        <v>5109670.93</v>
      </c>
      <c r="J84" s="92">
        <f t="shared" si="13"/>
        <v>6064060.4699999997</v>
      </c>
      <c r="K84" s="92">
        <f>+K73</f>
        <v>4187412.78</v>
      </c>
      <c r="L84" s="92">
        <f t="shared" si="13"/>
        <v>5459726.1500000004</v>
      </c>
      <c r="M84" s="92">
        <f t="shared" si="13"/>
        <v>5054512</v>
      </c>
      <c r="N84" s="92">
        <f t="shared" si="13"/>
        <v>0</v>
      </c>
      <c r="O84" s="92">
        <f t="shared" si="13"/>
        <v>0</v>
      </c>
      <c r="P84" s="92">
        <f t="shared" si="13"/>
        <v>42857180.780000001</v>
      </c>
    </row>
    <row r="85" spans="1:16" x14ac:dyDescent="0.25">
      <c r="A85" s="16"/>
      <c r="K85" s="15"/>
    </row>
    <row r="86" spans="1:16" ht="31.5" x14ac:dyDescent="0.25">
      <c r="B86" s="14" t="s">
        <v>24</v>
      </c>
      <c r="C86" s="11"/>
      <c r="D86" s="13"/>
      <c r="E86" s="13"/>
      <c r="F86" s="11"/>
      <c r="G86" s="11"/>
      <c r="H86" s="11"/>
      <c r="I86" s="11"/>
      <c r="J86" s="11"/>
      <c r="K86" s="12"/>
      <c r="L86" s="11"/>
      <c r="M86" s="11"/>
      <c r="N86" s="11"/>
      <c r="O86" s="11"/>
      <c r="P86" s="11"/>
    </row>
    <row r="87" spans="1:16" ht="18.75" x14ac:dyDescent="0.3">
      <c r="B87" s="10" t="s">
        <v>23</v>
      </c>
      <c r="N87" s="9"/>
    </row>
    <row r="88" spans="1:16" x14ac:dyDescent="0.25">
      <c r="B88" s="7" t="s">
        <v>22</v>
      </c>
      <c r="L88" s="9"/>
      <c r="M88" s="9"/>
    </row>
    <row r="89" spans="1:16" x14ac:dyDescent="0.25">
      <c r="B89" s="7" t="s">
        <v>21</v>
      </c>
      <c r="O89" s="9"/>
    </row>
    <row r="90" spans="1:16" x14ac:dyDescent="0.25">
      <c r="B90" s="7" t="s">
        <v>20</v>
      </c>
      <c r="N90" s="9"/>
    </row>
    <row r="91" spans="1:16" x14ac:dyDescent="0.25">
      <c r="B91" s="7" t="s">
        <v>19</v>
      </c>
      <c r="J91" s="8"/>
    </row>
    <row r="92" spans="1:16" x14ac:dyDescent="0.25">
      <c r="B92" s="7" t="s">
        <v>18</v>
      </c>
    </row>
    <row r="93" spans="1:16" x14ac:dyDescent="0.25">
      <c r="B93" s="7"/>
      <c r="D93" s="1" t="s">
        <v>14</v>
      </c>
      <c r="E93" s="1" t="s">
        <v>14</v>
      </c>
      <c r="F93" s="1" t="s">
        <v>14</v>
      </c>
      <c r="G93" s="1" t="s">
        <v>14</v>
      </c>
      <c r="H93" s="1" t="s">
        <v>14</v>
      </c>
      <c r="I93" s="1" t="s">
        <v>14</v>
      </c>
      <c r="J93" s="1" t="s">
        <v>14</v>
      </c>
      <c r="K93" s="2" t="s">
        <v>14</v>
      </c>
      <c r="L93" s="1" t="s">
        <v>14</v>
      </c>
      <c r="M93" s="1" t="s">
        <v>14</v>
      </c>
    </row>
    <row r="95" spans="1:16" x14ac:dyDescent="0.25">
      <c r="B95" s="1" t="s">
        <v>17</v>
      </c>
      <c r="M95" s="1" t="s">
        <v>16</v>
      </c>
    </row>
    <row r="99" spans="2:15" x14ac:dyDescent="0.25">
      <c r="B99" s="1" t="s">
        <v>15</v>
      </c>
      <c r="D99" s="1" t="s">
        <v>14</v>
      </c>
      <c r="M99" s="1" t="s">
        <v>13</v>
      </c>
    </row>
    <row r="100" spans="2:15" x14ac:dyDescent="0.25">
      <c r="B100" s="6" t="s">
        <v>12</v>
      </c>
      <c r="M100" s="6" t="s">
        <v>123</v>
      </c>
    </row>
    <row r="101" spans="2:15" x14ac:dyDescent="0.25">
      <c r="B101" s="1" t="s">
        <v>10</v>
      </c>
      <c r="M101" s="1" t="s">
        <v>9</v>
      </c>
    </row>
    <row r="102" spans="2:15" x14ac:dyDescent="0.25">
      <c r="B102" s="1" t="s">
        <v>124</v>
      </c>
      <c r="H102" s="1" t="s">
        <v>125</v>
      </c>
    </row>
    <row r="103" spans="2:15" x14ac:dyDescent="0.25">
      <c r="B103" s="1" t="s">
        <v>7</v>
      </c>
    </row>
    <row r="104" spans="2:15" x14ac:dyDescent="0.25">
      <c r="B104" s="1" t="s">
        <v>6</v>
      </c>
    </row>
    <row r="105" spans="2:15" x14ac:dyDescent="0.25">
      <c r="B105" s="1" t="s">
        <v>5</v>
      </c>
      <c r="G105" s="1" t="s">
        <v>126</v>
      </c>
    </row>
    <row r="106" spans="2:15" x14ac:dyDescent="0.25">
      <c r="B106" s="6" t="s">
        <v>3</v>
      </c>
      <c r="H106" s="6" t="s">
        <v>127</v>
      </c>
    </row>
    <row r="107" spans="2:15" x14ac:dyDescent="0.25">
      <c r="B107" s="1" t="s">
        <v>1</v>
      </c>
      <c r="H107" s="1" t="s">
        <v>0</v>
      </c>
    </row>
    <row r="108" spans="2:15" s="4" customFormat="1" x14ac:dyDescent="0.25">
      <c r="D108" s="93">
        <f t="shared" ref="D108:N108" si="14">IF(AND(E84&gt;0,D84&gt;=1),1,2)</f>
        <v>1</v>
      </c>
      <c r="E108" s="93">
        <f t="shared" si="14"/>
        <v>1</v>
      </c>
      <c r="F108" s="93">
        <f t="shared" si="14"/>
        <v>1</v>
      </c>
      <c r="G108" s="93">
        <f t="shared" si="14"/>
        <v>1</v>
      </c>
      <c r="H108" s="93">
        <f t="shared" si="14"/>
        <v>1</v>
      </c>
      <c r="I108" s="93">
        <f t="shared" si="14"/>
        <v>1</v>
      </c>
      <c r="J108" s="93">
        <f t="shared" si="14"/>
        <v>1</v>
      </c>
      <c r="K108" s="93">
        <f t="shared" si="14"/>
        <v>1</v>
      </c>
      <c r="L108" s="93">
        <f t="shared" si="14"/>
        <v>1</v>
      </c>
      <c r="M108" s="93">
        <f t="shared" si="14"/>
        <v>2</v>
      </c>
      <c r="N108" s="93">
        <f t="shared" si="14"/>
        <v>2</v>
      </c>
      <c r="O108" s="93">
        <f>IF(N84&gt;=1,2,1)</f>
        <v>1</v>
      </c>
    </row>
  </sheetData>
  <sheetProtection algorithmName="SHA-512" hashValue="BEK5KsMnTeXmjhkf5his5TnteUR5dpVzwKEpCNllENNkG1SFdymuaOnLD/KkIPVdR2aLd5lQ/UyIf8Ed3JDv4A==" saltValue="PDo0QKaglsw2wqz/tMsxWg==" spinCount="100000" sheet="1" formatCells="0" formatColumns="0" formatRows="0" sort="0" autoFilter="0"/>
  <autoFilter ref="A7:AC84" xr:uid="{14C73D9D-7A0A-4BD2-91E5-23353DABF756}"/>
  <mergeCells count="4">
    <mergeCell ref="B1:P1"/>
    <mergeCell ref="B2:P2"/>
    <mergeCell ref="B3:P3"/>
    <mergeCell ref="B5:P5"/>
  </mergeCells>
  <pageMargins left="0.82677165354330717" right="0.23622047244094491" top="0.74803149606299213" bottom="0.74803149606299213" header="0.31496062992125984" footer="0.31496062992125984"/>
  <pageSetup scale="50" fitToHeight="0" orientation="landscape" r:id="rId1"/>
  <rowBreaks count="2" manualBreakCount="2">
    <brk id="39" max="16383" man="1"/>
    <brk id="68" max="16383" man="1"/>
  </rowBreaks>
  <colBreaks count="1" manualBreakCount="1">
    <brk id="17" max="103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98A830-C43A-4E42-B3ED-11151315A5AE}">
  <dimension ref="A1:AC108"/>
  <sheetViews>
    <sheetView showGridLines="0" view="pageBreakPreview" zoomScale="110" zoomScaleNormal="110" zoomScaleSheetLayoutView="110" workbookViewId="0">
      <pane xSplit="3" ySplit="9" topLeftCell="D70" activePane="bottomRight" state="frozen"/>
      <selection pane="topRight" activeCell="C1" sqref="C1"/>
      <selection pane="bottomLeft" activeCell="A10" sqref="A10"/>
      <selection pane="bottomRight" activeCell="B77" sqref="B77"/>
    </sheetView>
  </sheetViews>
  <sheetFormatPr baseColWidth="10" defaultColWidth="9.140625" defaultRowHeight="15" x14ac:dyDescent="0.25"/>
  <cols>
    <col min="1" max="1" width="2.42578125" style="3" customWidth="1"/>
    <col min="2" max="2" width="40" style="1" customWidth="1"/>
    <col min="3" max="3" width="10.5703125" style="1" customWidth="1"/>
    <col min="4" max="8" width="13.42578125" style="1" customWidth="1"/>
    <col min="9" max="9" width="14.5703125" style="1" customWidth="1"/>
    <col min="10" max="10" width="14.28515625" style="1" customWidth="1"/>
    <col min="11" max="11" width="14" style="2" customWidth="1"/>
    <col min="12" max="12" width="13.85546875" style="1" customWidth="1"/>
    <col min="13" max="13" width="14.42578125" style="1" customWidth="1"/>
    <col min="14" max="14" width="15" style="1" customWidth="1"/>
    <col min="15" max="15" width="18" style="1" customWidth="1"/>
    <col min="16" max="16" width="15.28515625" style="1" customWidth="1"/>
    <col min="17" max="17" width="9.140625" style="1"/>
    <col min="18" max="18" width="96.7109375" style="1" customWidth="1"/>
    <col min="19" max="19" width="9.140625" style="1"/>
    <col min="20" max="27" width="6" style="1" bestFit="1" customWidth="1"/>
    <col min="28" max="29" width="7" style="1" bestFit="1" customWidth="1"/>
    <col min="30" max="16384" width="9.140625" style="1"/>
  </cols>
  <sheetData>
    <row r="1" spans="1:29" ht="18.75" x14ac:dyDescent="0.3">
      <c r="B1" s="83" t="s">
        <v>122</v>
      </c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R1" s="10" t="s">
        <v>23</v>
      </c>
    </row>
    <row r="2" spans="1:29" ht="18.75" x14ac:dyDescent="0.25">
      <c r="B2" s="83" t="s">
        <v>121</v>
      </c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R2" s="7" t="s">
        <v>22</v>
      </c>
    </row>
    <row r="3" spans="1:29" ht="18.75" x14ac:dyDescent="0.25">
      <c r="B3" s="83" t="s">
        <v>120</v>
      </c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R3" s="7" t="s">
        <v>21</v>
      </c>
    </row>
    <row r="4" spans="1:29" ht="15.75" customHeight="1" x14ac:dyDescent="0.25">
      <c r="B4" s="79"/>
      <c r="C4" s="79"/>
      <c r="D4" s="79"/>
      <c r="E4" s="79"/>
      <c r="F4" s="80" t="s">
        <v>119</v>
      </c>
      <c r="G4" s="79"/>
      <c r="H4" s="79"/>
      <c r="I4" s="79"/>
      <c r="J4" s="81" t="str">
        <f>IF(D108=2,D7,IF(E108=2,E7,IF(F108=2,F7,IF(G108=2,G7,IF(H108=2,H7,IF(I108=2,I7,IF(J108=2,J7,IF(K108=2,K7,IF(L108=2,L7,IF(M108=2,M7,IF(N108=2,N7,IF(O108=2,O7,""))))))))))))</f>
        <v>Julio</v>
      </c>
      <c r="K4" s="80" t="s">
        <v>118</v>
      </c>
      <c r="L4" s="79"/>
      <c r="M4" s="79"/>
      <c r="N4" s="79"/>
      <c r="O4" s="79"/>
      <c r="P4" s="79"/>
      <c r="R4" s="7" t="s">
        <v>20</v>
      </c>
    </row>
    <row r="5" spans="1:29" x14ac:dyDescent="0.25">
      <c r="B5" s="84" t="s">
        <v>117</v>
      </c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R5" s="7" t="s">
        <v>19</v>
      </c>
    </row>
    <row r="6" spans="1:29" x14ac:dyDescent="0.25">
      <c r="D6" s="71"/>
      <c r="E6" s="71"/>
      <c r="F6" s="71"/>
      <c r="P6" s="9"/>
      <c r="R6" s="7" t="s">
        <v>18</v>
      </c>
    </row>
    <row r="7" spans="1:29" s="26" customFormat="1" ht="15.75" x14ac:dyDescent="0.25">
      <c r="A7" s="3"/>
      <c r="B7" s="78" t="s">
        <v>116</v>
      </c>
      <c r="C7" s="77" t="s">
        <v>115</v>
      </c>
      <c r="D7" s="77" t="s">
        <v>114</v>
      </c>
      <c r="E7" s="77" t="s">
        <v>113</v>
      </c>
      <c r="F7" s="77" t="s">
        <v>112</v>
      </c>
      <c r="G7" s="77" t="s">
        <v>111</v>
      </c>
      <c r="H7" s="77" t="s">
        <v>110</v>
      </c>
      <c r="I7" s="77" t="s">
        <v>109</v>
      </c>
      <c r="J7" s="77" t="s">
        <v>108</v>
      </c>
      <c r="K7" s="77" t="s">
        <v>107</v>
      </c>
      <c r="L7" s="77" t="s">
        <v>106</v>
      </c>
      <c r="M7" s="77" t="s">
        <v>105</v>
      </c>
      <c r="N7" s="77" t="s">
        <v>104</v>
      </c>
      <c r="O7" s="77" t="s">
        <v>103</v>
      </c>
      <c r="P7" s="77" t="s">
        <v>102</v>
      </c>
      <c r="AB7" s="76">
        <f>SUM(T8:AB8)</f>
        <v>11.029108875781253</v>
      </c>
      <c r="AC7" s="76">
        <f>+AB7+AC8</f>
        <v>13.989108875781252</v>
      </c>
    </row>
    <row r="8" spans="1:29" x14ac:dyDescent="0.25">
      <c r="B8" s="75" t="s">
        <v>101</v>
      </c>
      <c r="C8" s="74"/>
      <c r="D8" s="74"/>
      <c r="E8" s="72"/>
      <c r="F8" s="72"/>
      <c r="G8" s="72"/>
      <c r="H8" s="72"/>
      <c r="I8" s="72"/>
      <c r="J8" s="72"/>
      <c r="K8" s="73"/>
      <c r="L8" s="72"/>
      <c r="M8" s="72"/>
      <c r="N8" s="72"/>
      <c r="O8" s="72"/>
      <c r="P8" s="72"/>
      <c r="T8" s="71">
        <v>1</v>
      </c>
      <c r="U8" s="71">
        <v>1.05</v>
      </c>
      <c r="V8" s="70">
        <f>+U8*1.05</f>
        <v>1.1025</v>
      </c>
      <c r="W8" s="70">
        <f t="shared" ref="W8:AA8" si="0">+V8*1.05</f>
        <v>1.1576250000000001</v>
      </c>
      <c r="X8" s="70">
        <f t="shared" si="0"/>
        <v>1.2155062500000002</v>
      </c>
      <c r="Y8" s="70">
        <f t="shared" si="0"/>
        <v>1.2762815625000004</v>
      </c>
      <c r="Z8" s="70">
        <f t="shared" si="0"/>
        <v>1.3400956406250004</v>
      </c>
      <c r="AA8" s="70">
        <f t="shared" si="0"/>
        <v>1.4071004226562505</v>
      </c>
      <c r="AB8" s="71">
        <v>1.48</v>
      </c>
      <c r="AC8" s="70">
        <f>+AB8*2</f>
        <v>2.96</v>
      </c>
    </row>
    <row r="9" spans="1:29" s="26" customFormat="1" ht="30" x14ac:dyDescent="0.25">
      <c r="A9" s="16">
        <v>1</v>
      </c>
      <c r="B9" s="31" t="s">
        <v>100</v>
      </c>
      <c r="C9" s="69"/>
      <c r="D9" s="68">
        <f>SUM(D10:D14)</f>
        <v>2857959.2</v>
      </c>
      <c r="E9" s="67">
        <f t="shared" ref="E9:P9" si="1">SUM(E10:E14)</f>
        <v>2912898</v>
      </c>
      <c r="F9" s="67">
        <f t="shared" si="1"/>
        <v>2869523.9499999997</v>
      </c>
      <c r="G9" s="67">
        <f t="shared" si="1"/>
        <v>3220880.09</v>
      </c>
      <c r="H9" s="67">
        <f t="shared" si="1"/>
        <v>3256450.08</v>
      </c>
      <c r="I9" s="67">
        <f t="shared" si="1"/>
        <v>3969190.46</v>
      </c>
      <c r="J9" s="67">
        <f t="shared" si="1"/>
        <v>2982675.6</v>
      </c>
      <c r="K9" s="67">
        <f t="shared" si="1"/>
        <v>0</v>
      </c>
      <c r="L9" s="67">
        <f t="shared" si="1"/>
        <v>0</v>
      </c>
      <c r="M9" s="67">
        <f t="shared" si="1"/>
        <v>0</v>
      </c>
      <c r="N9" s="67">
        <f t="shared" si="1"/>
        <v>0</v>
      </c>
      <c r="O9" s="67">
        <f t="shared" si="1"/>
        <v>0</v>
      </c>
      <c r="P9" s="66">
        <f t="shared" si="1"/>
        <v>22069577.380000003</v>
      </c>
      <c r="T9" s="65"/>
    </row>
    <row r="10" spans="1:29" s="26" customFormat="1" x14ac:dyDescent="0.25">
      <c r="A10" s="16">
        <v>2</v>
      </c>
      <c r="B10" s="43" t="s">
        <v>99</v>
      </c>
      <c r="D10" s="63">
        <v>2443267.62</v>
      </c>
      <c r="E10" s="54">
        <v>2491116.12</v>
      </c>
      <c r="F10" s="54">
        <v>2416116.12</v>
      </c>
      <c r="G10" s="54">
        <v>2734770.28</v>
      </c>
      <c r="H10" s="54">
        <v>2768630.85</v>
      </c>
      <c r="I10" s="54">
        <v>2632618.7799999998</v>
      </c>
      <c r="J10" s="54">
        <v>2530467.2799999998</v>
      </c>
      <c r="K10" s="54">
        <v>0</v>
      </c>
      <c r="L10" s="54">
        <v>0</v>
      </c>
      <c r="M10" s="54">
        <v>0</v>
      </c>
      <c r="N10" s="54">
        <v>0</v>
      </c>
      <c r="O10" s="54">
        <v>0</v>
      </c>
      <c r="P10" s="40">
        <f>SUM(D10:O10)</f>
        <v>18016987.050000001</v>
      </c>
    </row>
    <row r="11" spans="1:29" s="26" customFormat="1" x14ac:dyDescent="0.25">
      <c r="A11" s="16">
        <v>2</v>
      </c>
      <c r="B11" s="43" t="s">
        <v>98</v>
      </c>
      <c r="D11" s="63">
        <v>56250</v>
      </c>
      <c r="E11" s="54">
        <v>56250</v>
      </c>
      <c r="F11" s="54">
        <v>96250</v>
      </c>
      <c r="G11" s="54">
        <v>76250</v>
      </c>
      <c r="H11" s="54">
        <v>76250</v>
      </c>
      <c r="I11" s="54">
        <v>945720.31999999995</v>
      </c>
      <c r="J11" s="54">
        <v>76250</v>
      </c>
      <c r="K11" s="54">
        <v>0</v>
      </c>
      <c r="L11" s="54">
        <v>0</v>
      </c>
      <c r="M11" s="54">
        <v>0</v>
      </c>
      <c r="N11" s="54">
        <v>0</v>
      </c>
      <c r="O11" s="54">
        <v>0</v>
      </c>
      <c r="P11" s="40">
        <f t="shared" ref="P11:P14" si="2">SUM(D11:O11)</f>
        <v>1383220.3199999998</v>
      </c>
    </row>
    <row r="12" spans="1:29" s="26" customFormat="1" ht="30" x14ac:dyDescent="0.25">
      <c r="A12" s="16">
        <v>2</v>
      </c>
      <c r="B12" s="43" t="s">
        <v>97</v>
      </c>
      <c r="D12" s="63">
        <v>0</v>
      </c>
      <c r="E12" s="54">
        <v>0</v>
      </c>
      <c r="F12" s="54">
        <v>2089.0500000000002</v>
      </c>
      <c r="G12" s="54">
        <v>8053.5</v>
      </c>
      <c r="H12" s="54">
        <v>5469.3</v>
      </c>
      <c r="I12" s="54">
        <v>3144.7</v>
      </c>
      <c r="J12" s="54">
        <v>4782.2</v>
      </c>
      <c r="K12" s="54">
        <v>0</v>
      </c>
      <c r="L12" s="54">
        <v>0</v>
      </c>
      <c r="M12" s="54">
        <v>0</v>
      </c>
      <c r="N12" s="54">
        <v>0</v>
      </c>
      <c r="O12" s="54">
        <v>0</v>
      </c>
      <c r="P12" s="40">
        <f t="shared" si="2"/>
        <v>23538.75</v>
      </c>
    </row>
    <row r="13" spans="1:29" s="26" customFormat="1" ht="30" x14ac:dyDescent="0.25">
      <c r="A13" s="16">
        <v>2</v>
      </c>
      <c r="B13" s="43" t="s">
        <v>96</v>
      </c>
      <c r="D13" s="63">
        <v>0</v>
      </c>
      <c r="E13" s="54">
        <v>0</v>
      </c>
      <c r="F13" s="54">
        <v>0</v>
      </c>
      <c r="G13" s="54">
        <v>0</v>
      </c>
      <c r="H13" s="54">
        <v>0</v>
      </c>
      <c r="I13" s="54">
        <v>0</v>
      </c>
      <c r="J13" s="54">
        <v>0</v>
      </c>
      <c r="K13" s="54">
        <v>0</v>
      </c>
      <c r="L13" s="54">
        <v>0</v>
      </c>
      <c r="M13" s="54">
        <v>0</v>
      </c>
      <c r="N13" s="54">
        <v>0</v>
      </c>
      <c r="O13" s="54">
        <v>0</v>
      </c>
      <c r="P13" s="40">
        <f t="shared" si="2"/>
        <v>0</v>
      </c>
    </row>
    <row r="14" spans="1:29" s="26" customFormat="1" ht="30" x14ac:dyDescent="0.25">
      <c r="A14" s="16">
        <v>2</v>
      </c>
      <c r="B14" s="43" t="s">
        <v>95</v>
      </c>
      <c r="D14" s="63">
        <v>358441.58</v>
      </c>
      <c r="E14" s="64">
        <v>365531.88</v>
      </c>
      <c r="F14" s="64">
        <v>355068.77999999997</v>
      </c>
      <c r="G14" s="64">
        <v>401806.31</v>
      </c>
      <c r="H14" s="64">
        <v>406099.93</v>
      </c>
      <c r="I14" s="64">
        <v>387706.66000000003</v>
      </c>
      <c r="J14" s="64">
        <v>371176.12000000005</v>
      </c>
      <c r="K14" s="64">
        <v>0</v>
      </c>
      <c r="L14" s="64">
        <v>0</v>
      </c>
      <c r="M14" s="64">
        <v>0</v>
      </c>
      <c r="N14" s="64">
        <v>0</v>
      </c>
      <c r="O14" s="64">
        <v>0</v>
      </c>
      <c r="P14" s="40">
        <f t="shared" si="2"/>
        <v>2645831.2600000002</v>
      </c>
    </row>
    <row r="15" spans="1:29" s="26" customFormat="1" x14ac:dyDescent="0.25">
      <c r="A15" s="16">
        <v>1</v>
      </c>
      <c r="B15" s="31" t="s">
        <v>94</v>
      </c>
      <c r="D15" s="62">
        <f>SUM(D16:D24)</f>
        <v>96998.68</v>
      </c>
      <c r="E15" s="61">
        <f t="shared" ref="E15:P15" si="3">SUM(E16:E24)</f>
        <v>233847.91</v>
      </c>
      <c r="F15" s="61">
        <f t="shared" si="3"/>
        <v>366299.75</v>
      </c>
      <c r="G15" s="61">
        <f t="shared" si="3"/>
        <v>505642.89</v>
      </c>
      <c r="H15" s="61">
        <f t="shared" si="3"/>
        <v>408314.81999999995</v>
      </c>
      <c r="I15" s="61">
        <f t="shared" si="3"/>
        <v>1114132.0899999999</v>
      </c>
      <c r="J15" s="61">
        <f t="shared" si="3"/>
        <v>2286497.15</v>
      </c>
      <c r="K15" s="61">
        <f t="shared" si="3"/>
        <v>0</v>
      </c>
      <c r="L15" s="61">
        <f t="shared" si="3"/>
        <v>0</v>
      </c>
      <c r="M15" s="61">
        <f t="shared" si="3"/>
        <v>0</v>
      </c>
      <c r="N15" s="61">
        <f t="shared" si="3"/>
        <v>0</v>
      </c>
      <c r="O15" s="61">
        <f t="shared" si="3"/>
        <v>0</v>
      </c>
      <c r="P15" s="61">
        <f t="shared" si="3"/>
        <v>5011733.2899999991</v>
      </c>
    </row>
    <row r="16" spans="1:29" s="26" customFormat="1" x14ac:dyDescent="0.25">
      <c r="A16" s="16">
        <v>2</v>
      </c>
      <c r="B16" s="43" t="s">
        <v>93</v>
      </c>
      <c r="D16" s="63">
        <v>96998.68</v>
      </c>
      <c r="E16" s="54">
        <v>179161.67</v>
      </c>
      <c r="F16" s="54">
        <v>144716.17000000001</v>
      </c>
      <c r="G16" s="54">
        <v>146498.88999999998</v>
      </c>
      <c r="H16" s="54">
        <v>98393.61</v>
      </c>
      <c r="I16" s="54">
        <v>206389.72</v>
      </c>
      <c r="J16" s="54">
        <v>159023.59000000003</v>
      </c>
      <c r="K16" s="54">
        <v>0</v>
      </c>
      <c r="L16" s="54">
        <v>0</v>
      </c>
      <c r="M16" s="54">
        <v>0</v>
      </c>
      <c r="N16" s="54">
        <v>0</v>
      </c>
      <c r="O16" s="54">
        <v>0</v>
      </c>
      <c r="P16" s="40">
        <f t="shared" ref="P16:P24" si="4">SUM(D16:O16)</f>
        <v>1031182.3300000001</v>
      </c>
    </row>
    <row r="17" spans="1:16" s="26" customFormat="1" ht="30" x14ac:dyDescent="0.25">
      <c r="A17" s="16">
        <v>2</v>
      </c>
      <c r="B17" s="43" t="s">
        <v>92</v>
      </c>
      <c r="D17" s="63">
        <v>0</v>
      </c>
      <c r="E17" s="54">
        <v>0</v>
      </c>
      <c r="F17" s="54">
        <v>52038</v>
      </c>
      <c r="G17" s="54">
        <v>0</v>
      </c>
      <c r="H17" s="54">
        <v>0</v>
      </c>
      <c r="I17" s="54">
        <v>17176</v>
      </c>
      <c r="J17" s="54">
        <v>0</v>
      </c>
      <c r="K17" s="54">
        <v>0</v>
      </c>
      <c r="L17" s="54">
        <v>0</v>
      </c>
      <c r="M17" s="54">
        <v>0</v>
      </c>
      <c r="N17" s="54">
        <v>0</v>
      </c>
      <c r="O17" s="54">
        <v>0</v>
      </c>
      <c r="P17" s="40">
        <f t="shared" si="4"/>
        <v>69214</v>
      </c>
    </row>
    <row r="18" spans="1:16" s="26" customFormat="1" x14ac:dyDescent="0.25">
      <c r="A18" s="16">
        <v>2</v>
      </c>
      <c r="B18" s="43" t="s">
        <v>91</v>
      </c>
      <c r="D18" s="63">
        <v>0</v>
      </c>
      <c r="E18" s="54">
        <v>0</v>
      </c>
      <c r="F18" s="54">
        <v>73314.460000000006</v>
      </c>
      <c r="G18" s="54">
        <v>188256.53</v>
      </c>
      <c r="H18" s="54">
        <v>335176.63</v>
      </c>
      <c r="I18" s="54">
        <v>0</v>
      </c>
      <c r="J18" s="54">
        <v>406369.26</v>
      </c>
      <c r="K18" s="54">
        <v>0</v>
      </c>
      <c r="L18" s="54">
        <v>0</v>
      </c>
      <c r="M18" s="54">
        <v>0</v>
      </c>
      <c r="N18" s="54">
        <v>0</v>
      </c>
      <c r="O18" s="54">
        <v>0</v>
      </c>
      <c r="P18" s="40">
        <f t="shared" si="4"/>
        <v>1003116.88</v>
      </c>
    </row>
    <row r="19" spans="1:16" s="26" customFormat="1" ht="18" customHeight="1" x14ac:dyDescent="0.25">
      <c r="A19" s="16">
        <v>2</v>
      </c>
      <c r="B19" s="43" t="s">
        <v>90</v>
      </c>
      <c r="D19" s="63">
        <v>0</v>
      </c>
      <c r="E19" s="54">
        <v>0</v>
      </c>
      <c r="F19" s="54">
        <v>0</v>
      </c>
      <c r="G19" s="54">
        <v>0</v>
      </c>
      <c r="H19" s="54">
        <v>0</v>
      </c>
      <c r="I19" s="54">
        <v>200</v>
      </c>
      <c r="J19" s="54">
        <v>0</v>
      </c>
      <c r="K19" s="54">
        <v>0</v>
      </c>
      <c r="L19" s="54">
        <v>0</v>
      </c>
      <c r="M19" s="54">
        <v>0</v>
      </c>
      <c r="N19" s="54">
        <v>0</v>
      </c>
      <c r="O19" s="54">
        <v>0</v>
      </c>
      <c r="P19" s="40">
        <f t="shared" si="4"/>
        <v>200</v>
      </c>
    </row>
    <row r="20" spans="1:16" s="26" customFormat="1" x14ac:dyDescent="0.25">
      <c r="A20" s="16">
        <v>2</v>
      </c>
      <c r="B20" s="43" t="s">
        <v>89</v>
      </c>
      <c r="D20" s="63">
        <v>0</v>
      </c>
      <c r="E20" s="54">
        <v>0</v>
      </c>
      <c r="F20" s="54">
        <v>0</v>
      </c>
      <c r="G20" s="54">
        <v>43660</v>
      </c>
      <c r="H20" s="54">
        <v>0</v>
      </c>
      <c r="I20" s="54">
        <v>64285.7</v>
      </c>
      <c r="J20" s="54">
        <v>64285.7</v>
      </c>
      <c r="K20" s="54">
        <v>0</v>
      </c>
      <c r="L20" s="54">
        <v>0</v>
      </c>
      <c r="M20" s="54">
        <v>0</v>
      </c>
      <c r="N20" s="54">
        <v>0</v>
      </c>
      <c r="O20" s="54">
        <v>0</v>
      </c>
      <c r="P20" s="40">
        <f t="shared" si="4"/>
        <v>172231.4</v>
      </c>
    </row>
    <row r="21" spans="1:16" s="26" customFormat="1" x14ac:dyDescent="0.25">
      <c r="A21" s="16">
        <v>2</v>
      </c>
      <c r="B21" s="43" t="s">
        <v>88</v>
      </c>
      <c r="D21" s="63">
        <v>0</v>
      </c>
      <c r="E21" s="54">
        <v>48196.24</v>
      </c>
      <c r="F21" s="54">
        <v>24098.12</v>
      </c>
      <c r="G21" s="54">
        <v>24098.12</v>
      </c>
      <c r="H21" s="54">
        <v>23483.599999999999</v>
      </c>
      <c r="I21" s="54">
        <v>23483.599999999999</v>
      </c>
      <c r="J21" s="54">
        <v>23483.599999999999</v>
      </c>
      <c r="K21" s="54">
        <v>0</v>
      </c>
      <c r="L21" s="54">
        <v>0</v>
      </c>
      <c r="M21" s="54">
        <v>0</v>
      </c>
      <c r="N21" s="54">
        <v>0</v>
      </c>
      <c r="O21" s="54">
        <v>0</v>
      </c>
      <c r="P21" s="40">
        <f t="shared" si="4"/>
        <v>166843.28</v>
      </c>
    </row>
    <row r="22" spans="1:16" s="26" customFormat="1" ht="45" x14ac:dyDescent="0.25">
      <c r="A22" s="16">
        <v>2</v>
      </c>
      <c r="B22" s="43" t="s">
        <v>87</v>
      </c>
      <c r="D22" s="63">
        <v>0</v>
      </c>
      <c r="E22" s="54">
        <v>0</v>
      </c>
      <c r="F22" s="54">
        <v>0</v>
      </c>
      <c r="G22" s="54">
        <v>103129.35</v>
      </c>
      <c r="H22" s="54">
        <v>-48739.02</v>
      </c>
      <c r="I22" s="54">
        <v>0</v>
      </c>
      <c r="J22" s="54">
        <v>0</v>
      </c>
      <c r="K22" s="54">
        <v>0</v>
      </c>
      <c r="L22" s="54">
        <v>0</v>
      </c>
      <c r="M22" s="54">
        <v>0</v>
      </c>
      <c r="N22" s="54">
        <v>0</v>
      </c>
      <c r="O22" s="54">
        <v>0</v>
      </c>
      <c r="P22" s="40">
        <f t="shared" si="4"/>
        <v>54390.330000000009</v>
      </c>
    </row>
    <row r="23" spans="1:16" s="26" customFormat="1" ht="30" x14ac:dyDescent="0.25">
      <c r="A23" s="16">
        <v>2</v>
      </c>
      <c r="B23" s="43" t="s">
        <v>86</v>
      </c>
      <c r="D23" s="63">
        <v>0</v>
      </c>
      <c r="E23" s="54">
        <v>0</v>
      </c>
      <c r="F23" s="54">
        <v>65171</v>
      </c>
      <c r="G23" s="54">
        <v>0</v>
      </c>
      <c r="H23" s="54">
        <v>0</v>
      </c>
      <c r="I23" s="54">
        <v>802597.07</v>
      </c>
      <c r="J23" s="54">
        <v>1633335</v>
      </c>
      <c r="K23" s="54">
        <v>0</v>
      </c>
      <c r="L23" s="54">
        <v>0</v>
      </c>
      <c r="M23" s="54">
        <v>0</v>
      </c>
      <c r="N23" s="54">
        <v>0</v>
      </c>
      <c r="O23" s="54">
        <v>0</v>
      </c>
      <c r="P23" s="40">
        <f t="shared" si="4"/>
        <v>2501103.0699999998</v>
      </c>
    </row>
    <row r="24" spans="1:16" s="26" customFormat="1" ht="30" x14ac:dyDescent="0.25">
      <c r="A24" s="16">
        <v>2</v>
      </c>
      <c r="B24" s="43" t="s">
        <v>85</v>
      </c>
      <c r="D24" s="63">
        <v>0</v>
      </c>
      <c r="E24" s="54">
        <v>6490</v>
      </c>
      <c r="F24" s="54">
        <v>6962</v>
      </c>
      <c r="G24" s="54">
        <v>0</v>
      </c>
      <c r="H24" s="54">
        <v>0</v>
      </c>
      <c r="I24" s="54">
        <v>0</v>
      </c>
      <c r="J24" s="54">
        <v>0</v>
      </c>
      <c r="K24" s="54">
        <v>0</v>
      </c>
      <c r="L24" s="54">
        <v>0</v>
      </c>
      <c r="M24" s="54">
        <v>0</v>
      </c>
      <c r="N24" s="54">
        <v>0</v>
      </c>
      <c r="O24" s="54">
        <v>0</v>
      </c>
      <c r="P24" s="40">
        <f t="shared" si="4"/>
        <v>13452</v>
      </c>
    </row>
    <row r="25" spans="1:16" s="26" customFormat="1" x14ac:dyDescent="0.25">
      <c r="A25" s="16">
        <v>1</v>
      </c>
      <c r="B25" s="31" t="s">
        <v>84</v>
      </c>
      <c r="D25" s="61">
        <f t="shared" ref="D25:E25" si="5">SUM(D26:D34)</f>
        <v>0</v>
      </c>
      <c r="E25" s="61">
        <f t="shared" si="5"/>
        <v>0</v>
      </c>
      <c r="F25" s="61">
        <f>SUM(F26:F34)</f>
        <v>66881.09</v>
      </c>
      <c r="G25" s="61">
        <f t="shared" ref="G25:P25" si="6">SUM(G26:G34)</f>
        <v>288872.12</v>
      </c>
      <c r="H25" s="61">
        <f t="shared" si="6"/>
        <v>-151395.94</v>
      </c>
      <c r="I25" s="61">
        <f t="shared" si="6"/>
        <v>6582.2</v>
      </c>
      <c r="J25" s="61">
        <f t="shared" si="6"/>
        <v>794887.72</v>
      </c>
      <c r="K25" s="61">
        <f t="shared" si="6"/>
        <v>0</v>
      </c>
      <c r="L25" s="61">
        <f t="shared" si="6"/>
        <v>0</v>
      </c>
      <c r="M25" s="61">
        <f t="shared" si="6"/>
        <v>0</v>
      </c>
      <c r="N25" s="61">
        <f t="shared" si="6"/>
        <v>0</v>
      </c>
      <c r="O25" s="61">
        <f t="shared" si="6"/>
        <v>0</v>
      </c>
      <c r="P25" s="61">
        <f t="shared" si="6"/>
        <v>1005827.19</v>
      </c>
    </row>
    <row r="26" spans="1:16" s="26" customFormat="1" ht="30" x14ac:dyDescent="0.25">
      <c r="A26" s="16">
        <v>2</v>
      </c>
      <c r="B26" s="43" t="s">
        <v>83</v>
      </c>
      <c r="D26" s="63">
        <v>0</v>
      </c>
      <c r="E26" s="54">
        <v>0</v>
      </c>
      <c r="F26" s="54">
        <v>10550.310000000001</v>
      </c>
      <c r="G26" s="54">
        <v>8004</v>
      </c>
      <c r="H26" s="54">
        <v>0</v>
      </c>
      <c r="I26" s="54">
        <v>3545</v>
      </c>
      <c r="J26" s="54">
        <v>20262.7</v>
      </c>
      <c r="K26" s="54">
        <v>0</v>
      </c>
      <c r="L26" s="54">
        <v>0</v>
      </c>
      <c r="M26" s="54">
        <v>0</v>
      </c>
      <c r="N26" s="54">
        <v>0</v>
      </c>
      <c r="O26" s="54">
        <v>0</v>
      </c>
      <c r="P26" s="40">
        <f t="shared" ref="P26:P34" si="7">SUM(D26:O26)</f>
        <v>42362.01</v>
      </c>
    </row>
    <row r="27" spans="1:16" s="26" customFormat="1" x14ac:dyDescent="0.25">
      <c r="A27" s="16">
        <v>2</v>
      </c>
      <c r="B27" s="43" t="s">
        <v>82</v>
      </c>
      <c r="D27" s="63">
        <v>0</v>
      </c>
      <c r="E27" s="54">
        <v>0</v>
      </c>
      <c r="F27" s="54">
        <v>0</v>
      </c>
      <c r="G27" s="54">
        <v>0</v>
      </c>
      <c r="H27" s="54">
        <v>0</v>
      </c>
      <c r="I27" s="54">
        <v>0</v>
      </c>
      <c r="J27" s="54">
        <v>0</v>
      </c>
      <c r="K27" s="54">
        <v>0</v>
      </c>
      <c r="L27" s="54">
        <v>0</v>
      </c>
      <c r="M27" s="54">
        <v>0</v>
      </c>
      <c r="N27" s="54">
        <v>0</v>
      </c>
      <c r="O27" s="54">
        <v>0</v>
      </c>
      <c r="P27" s="40">
        <f t="shared" si="7"/>
        <v>0</v>
      </c>
    </row>
    <row r="28" spans="1:16" s="26" customFormat="1" ht="30" x14ac:dyDescent="0.25">
      <c r="A28" s="16">
        <v>2</v>
      </c>
      <c r="B28" s="43" t="s">
        <v>81</v>
      </c>
      <c r="D28" s="63">
        <v>0</v>
      </c>
      <c r="E28" s="54">
        <v>0</v>
      </c>
      <c r="F28" s="54">
        <v>31638.16</v>
      </c>
      <c r="G28" s="54">
        <v>0</v>
      </c>
      <c r="H28" s="54">
        <v>20526.099999999999</v>
      </c>
      <c r="I28" s="54">
        <v>0</v>
      </c>
      <c r="J28" s="54">
        <v>25742.66</v>
      </c>
      <c r="K28" s="54">
        <v>0</v>
      </c>
      <c r="L28" s="54">
        <v>0</v>
      </c>
      <c r="M28" s="54">
        <v>0</v>
      </c>
      <c r="N28" s="54">
        <v>0</v>
      </c>
      <c r="O28" s="54">
        <v>0</v>
      </c>
      <c r="P28" s="40">
        <f t="shared" si="7"/>
        <v>77906.92</v>
      </c>
    </row>
    <row r="29" spans="1:16" s="26" customFormat="1" x14ac:dyDescent="0.25">
      <c r="A29" s="16">
        <v>2</v>
      </c>
      <c r="B29" s="43" t="s">
        <v>80</v>
      </c>
      <c r="D29" s="63">
        <v>0</v>
      </c>
      <c r="E29" s="54">
        <v>0</v>
      </c>
      <c r="F29" s="54">
        <v>0</v>
      </c>
      <c r="G29" s="54">
        <v>0</v>
      </c>
      <c r="H29" s="54">
        <v>0</v>
      </c>
      <c r="I29" s="54">
        <v>0</v>
      </c>
      <c r="J29" s="54">
        <v>0</v>
      </c>
      <c r="K29" s="54">
        <v>0</v>
      </c>
      <c r="L29" s="54">
        <v>0</v>
      </c>
      <c r="M29" s="54">
        <v>0</v>
      </c>
      <c r="N29" s="54">
        <v>0</v>
      </c>
      <c r="O29" s="54">
        <v>0</v>
      </c>
      <c r="P29" s="40">
        <f t="shared" si="7"/>
        <v>0</v>
      </c>
    </row>
    <row r="30" spans="1:16" s="26" customFormat="1" ht="30" x14ac:dyDescent="0.25">
      <c r="A30" s="16">
        <v>2</v>
      </c>
      <c r="B30" s="43" t="s">
        <v>79</v>
      </c>
      <c r="D30" s="63">
        <v>0</v>
      </c>
      <c r="E30" s="54">
        <v>0</v>
      </c>
      <c r="F30" s="54">
        <v>0</v>
      </c>
      <c r="G30" s="54">
        <v>40868.120000000003</v>
      </c>
      <c r="H30" s="54">
        <v>0</v>
      </c>
      <c r="I30" s="54">
        <v>60</v>
      </c>
      <c r="J30" s="54">
        <v>436.6</v>
      </c>
      <c r="K30" s="54">
        <v>0</v>
      </c>
      <c r="L30" s="54">
        <v>0</v>
      </c>
      <c r="M30" s="54">
        <v>0</v>
      </c>
      <c r="N30" s="54">
        <v>0</v>
      </c>
      <c r="O30" s="54">
        <v>0</v>
      </c>
      <c r="P30" s="40">
        <f t="shared" si="7"/>
        <v>41364.720000000001</v>
      </c>
    </row>
    <row r="31" spans="1:16" s="26" customFormat="1" ht="30" x14ac:dyDescent="0.25">
      <c r="A31" s="16">
        <v>2</v>
      </c>
      <c r="B31" s="43" t="s">
        <v>78</v>
      </c>
      <c r="D31" s="63">
        <v>0</v>
      </c>
      <c r="E31" s="54">
        <v>0</v>
      </c>
      <c r="F31" s="54">
        <v>0</v>
      </c>
      <c r="G31" s="54">
        <v>0</v>
      </c>
      <c r="H31" s="54">
        <v>0</v>
      </c>
      <c r="I31" s="54">
        <v>2662.2</v>
      </c>
      <c r="J31" s="54">
        <v>0</v>
      </c>
      <c r="K31" s="54">
        <v>0</v>
      </c>
      <c r="L31" s="54">
        <v>0</v>
      </c>
      <c r="M31" s="54">
        <v>0</v>
      </c>
      <c r="N31" s="54">
        <v>0</v>
      </c>
      <c r="O31" s="54">
        <v>0</v>
      </c>
      <c r="P31" s="40">
        <f t="shared" si="7"/>
        <v>2662.2</v>
      </c>
    </row>
    <row r="32" spans="1:16" s="26" customFormat="1" ht="30" x14ac:dyDescent="0.25">
      <c r="A32" s="16">
        <v>2</v>
      </c>
      <c r="B32" s="43" t="s">
        <v>77</v>
      </c>
      <c r="D32" s="63">
        <v>0</v>
      </c>
      <c r="E32" s="54">
        <v>0</v>
      </c>
      <c r="F32" s="54">
        <v>0</v>
      </c>
      <c r="G32" s="54">
        <v>240000</v>
      </c>
      <c r="H32" s="54">
        <v>-240000</v>
      </c>
      <c r="I32" s="54">
        <v>0</v>
      </c>
      <c r="J32" s="54">
        <v>720000</v>
      </c>
      <c r="K32" s="54">
        <v>0</v>
      </c>
      <c r="L32" s="54">
        <v>0</v>
      </c>
      <c r="M32" s="54">
        <v>0</v>
      </c>
      <c r="N32" s="54">
        <v>0</v>
      </c>
      <c r="O32" s="54">
        <v>0</v>
      </c>
      <c r="P32" s="40">
        <f t="shared" si="7"/>
        <v>720000</v>
      </c>
    </row>
    <row r="33" spans="1:16" s="26" customFormat="1" ht="45" x14ac:dyDescent="0.25">
      <c r="A33" s="16">
        <v>2</v>
      </c>
      <c r="B33" s="43" t="s">
        <v>76</v>
      </c>
      <c r="D33" s="48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40">
        <f t="shared" si="7"/>
        <v>0</v>
      </c>
    </row>
    <row r="34" spans="1:16" s="26" customFormat="1" x14ac:dyDescent="0.25">
      <c r="A34" s="16">
        <v>2</v>
      </c>
      <c r="B34" s="43" t="s">
        <v>75</v>
      </c>
      <c r="D34" s="63">
        <v>0</v>
      </c>
      <c r="E34" s="54">
        <v>0</v>
      </c>
      <c r="F34" s="54">
        <v>24692.620000000003</v>
      </c>
      <c r="G34" s="54">
        <v>0</v>
      </c>
      <c r="H34" s="54">
        <v>68077.959999999992</v>
      </c>
      <c r="I34" s="54">
        <v>315</v>
      </c>
      <c r="J34" s="54">
        <v>28445.760000000002</v>
      </c>
      <c r="K34" s="54">
        <v>0</v>
      </c>
      <c r="L34" s="54">
        <v>0</v>
      </c>
      <c r="M34" s="54">
        <v>0</v>
      </c>
      <c r="N34" s="54">
        <v>0</v>
      </c>
      <c r="O34" s="54">
        <v>0</v>
      </c>
      <c r="P34" s="40">
        <f t="shared" si="7"/>
        <v>121531.34</v>
      </c>
    </row>
    <row r="35" spans="1:16" s="26" customFormat="1" x14ac:dyDescent="0.25">
      <c r="A35" s="16">
        <v>1</v>
      </c>
      <c r="B35" s="31" t="s">
        <v>74</v>
      </c>
      <c r="D35" s="48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50">
        <f t="shared" ref="P35" si="8">+P36+P37+P38+P40+P41+P42</f>
        <v>0</v>
      </c>
    </row>
    <row r="36" spans="1:16" s="26" customFormat="1" ht="30" x14ac:dyDescent="0.25">
      <c r="A36" s="16">
        <v>2</v>
      </c>
      <c r="B36" s="43" t="s">
        <v>73</v>
      </c>
      <c r="D36" s="48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40">
        <f t="shared" ref="P36:P42" si="9">SUM(D36:O36)</f>
        <v>0</v>
      </c>
    </row>
    <row r="37" spans="1:16" s="26" customFormat="1" ht="30" x14ac:dyDescent="0.25">
      <c r="A37" s="16">
        <v>2</v>
      </c>
      <c r="B37" s="43" t="s">
        <v>72</v>
      </c>
      <c r="D37" s="48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40">
        <f t="shared" si="9"/>
        <v>0</v>
      </c>
    </row>
    <row r="38" spans="1:16" s="26" customFormat="1" ht="30" x14ac:dyDescent="0.25">
      <c r="A38" s="16">
        <v>2</v>
      </c>
      <c r="B38" s="43" t="s">
        <v>71</v>
      </c>
      <c r="D38" s="48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40">
        <f t="shared" si="9"/>
        <v>0</v>
      </c>
    </row>
    <row r="39" spans="1:16" s="26" customFormat="1" ht="30" x14ac:dyDescent="0.25">
      <c r="A39" s="16">
        <v>2</v>
      </c>
      <c r="B39" s="43" t="s">
        <v>70</v>
      </c>
      <c r="D39" s="48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40">
        <f t="shared" si="9"/>
        <v>0</v>
      </c>
    </row>
    <row r="40" spans="1:16" s="26" customFormat="1" ht="30" x14ac:dyDescent="0.25">
      <c r="A40" s="16">
        <v>2</v>
      </c>
      <c r="B40" s="43" t="s">
        <v>69</v>
      </c>
      <c r="D40" s="48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40">
        <f t="shared" si="9"/>
        <v>0</v>
      </c>
    </row>
    <row r="41" spans="1:16" s="26" customFormat="1" ht="30" x14ac:dyDescent="0.25">
      <c r="A41" s="16">
        <v>2</v>
      </c>
      <c r="B41" s="43" t="s">
        <v>68</v>
      </c>
      <c r="D41" s="48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40">
        <f t="shared" si="9"/>
        <v>0</v>
      </c>
    </row>
    <row r="42" spans="1:16" s="26" customFormat="1" ht="30" x14ac:dyDescent="0.25">
      <c r="A42" s="16">
        <v>2</v>
      </c>
      <c r="B42" s="43" t="s">
        <v>67</v>
      </c>
      <c r="D42" s="48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40">
        <f t="shared" si="9"/>
        <v>0</v>
      </c>
    </row>
    <row r="43" spans="1:16" s="26" customFormat="1" x14ac:dyDescent="0.25">
      <c r="A43" s="16">
        <v>1</v>
      </c>
      <c r="B43" s="31" t="s">
        <v>66</v>
      </c>
      <c r="D43" s="52">
        <v>0</v>
      </c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40">
        <f t="shared" ref="P43:P72" si="10">SUM(D43:M43)</f>
        <v>0</v>
      </c>
    </row>
    <row r="44" spans="1:16" s="26" customFormat="1" ht="30" x14ac:dyDescent="0.25">
      <c r="A44" s="16">
        <v>2</v>
      </c>
      <c r="B44" s="43" t="s">
        <v>65</v>
      </c>
      <c r="D44" s="48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40">
        <f t="shared" ref="P44:P50" si="11">SUM(D44:O44)</f>
        <v>0</v>
      </c>
    </row>
    <row r="45" spans="1:16" s="26" customFormat="1" ht="30" x14ac:dyDescent="0.25">
      <c r="A45" s="16">
        <v>2</v>
      </c>
      <c r="B45" s="43" t="s">
        <v>64</v>
      </c>
      <c r="D45" s="48">
        <v>0</v>
      </c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40">
        <f t="shared" si="11"/>
        <v>0</v>
      </c>
    </row>
    <row r="46" spans="1:16" s="26" customFormat="1" ht="30" x14ac:dyDescent="0.25">
      <c r="A46" s="16">
        <v>2</v>
      </c>
      <c r="B46" s="43" t="s">
        <v>63</v>
      </c>
      <c r="D46" s="48">
        <v>0</v>
      </c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40">
        <f t="shared" si="11"/>
        <v>0</v>
      </c>
    </row>
    <row r="47" spans="1:16" s="26" customFormat="1" ht="30" x14ac:dyDescent="0.25">
      <c r="A47" s="16">
        <v>2</v>
      </c>
      <c r="B47" s="43" t="s">
        <v>62</v>
      </c>
      <c r="D47" s="48">
        <v>0</v>
      </c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40">
        <f t="shared" si="11"/>
        <v>0</v>
      </c>
    </row>
    <row r="48" spans="1:16" s="26" customFormat="1" ht="30" x14ac:dyDescent="0.25">
      <c r="A48" s="16">
        <v>2</v>
      </c>
      <c r="B48" s="43" t="s">
        <v>61</v>
      </c>
      <c r="D48" s="48">
        <v>0</v>
      </c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40">
        <f t="shared" si="11"/>
        <v>0</v>
      </c>
    </row>
    <row r="49" spans="1:19" s="26" customFormat="1" ht="30" x14ac:dyDescent="0.25">
      <c r="A49" s="16">
        <v>2</v>
      </c>
      <c r="B49" s="43" t="s">
        <v>60</v>
      </c>
      <c r="D49" s="48">
        <v>0</v>
      </c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40">
        <f t="shared" si="11"/>
        <v>0</v>
      </c>
    </row>
    <row r="50" spans="1:19" s="26" customFormat="1" ht="30" x14ac:dyDescent="0.25">
      <c r="A50" s="16">
        <v>2</v>
      </c>
      <c r="B50" s="43" t="s">
        <v>59</v>
      </c>
      <c r="D50" s="42">
        <v>0</v>
      </c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40">
        <f t="shared" si="11"/>
        <v>0</v>
      </c>
    </row>
    <row r="51" spans="1:19" s="26" customFormat="1" ht="30" x14ac:dyDescent="0.25">
      <c r="A51" s="16">
        <v>1</v>
      </c>
      <c r="B51" s="31" t="s">
        <v>58</v>
      </c>
      <c r="D51" s="62">
        <f>SUM(D52:D65)</f>
        <v>0</v>
      </c>
      <c r="E51" s="60">
        <f t="shared" ref="E51:P51" si="12">SUM(E52:E65)</f>
        <v>0</v>
      </c>
      <c r="F51" s="60">
        <f t="shared" si="12"/>
        <v>0</v>
      </c>
      <c r="G51" s="60">
        <f t="shared" si="12"/>
        <v>0</v>
      </c>
      <c r="H51" s="60">
        <f t="shared" si="12"/>
        <v>175888.81</v>
      </c>
      <c r="I51" s="60">
        <f t="shared" si="12"/>
        <v>19766.18</v>
      </c>
      <c r="J51" s="61">
        <f t="shared" si="12"/>
        <v>0</v>
      </c>
      <c r="K51" s="61">
        <f t="shared" si="12"/>
        <v>0</v>
      </c>
      <c r="L51" s="61">
        <f t="shared" si="12"/>
        <v>0</v>
      </c>
      <c r="M51" s="61">
        <f t="shared" si="12"/>
        <v>0</v>
      </c>
      <c r="N51" s="60">
        <f t="shared" si="12"/>
        <v>0</v>
      </c>
      <c r="O51" s="60">
        <f t="shared" si="12"/>
        <v>0</v>
      </c>
      <c r="P51" s="44">
        <f t="shared" si="12"/>
        <v>195654.99</v>
      </c>
      <c r="Q51" s="30" t="s">
        <v>35</v>
      </c>
      <c r="R51" s="49" t="s">
        <v>35</v>
      </c>
      <c r="S51" s="49" t="s">
        <v>35</v>
      </c>
    </row>
    <row r="52" spans="1:19" s="26" customFormat="1" x14ac:dyDescent="0.25">
      <c r="A52" s="16">
        <v>2</v>
      </c>
      <c r="B52" s="43" t="s">
        <v>57</v>
      </c>
      <c r="D52" s="59">
        <v>0</v>
      </c>
      <c r="E52" s="58">
        <v>0</v>
      </c>
      <c r="F52" s="58">
        <v>0</v>
      </c>
      <c r="G52" s="58">
        <v>0</v>
      </c>
      <c r="H52" s="58">
        <v>175888.81</v>
      </c>
      <c r="I52" s="58">
        <v>0</v>
      </c>
      <c r="J52" s="58">
        <v>0</v>
      </c>
      <c r="K52" s="58">
        <v>0</v>
      </c>
      <c r="L52" s="58">
        <v>0</v>
      </c>
      <c r="M52" s="58">
        <v>0</v>
      </c>
      <c r="N52" s="58">
        <v>0</v>
      </c>
      <c r="O52" s="58">
        <v>0</v>
      </c>
      <c r="P52" s="57">
        <f t="shared" ref="P52:P60" si="13">SUM(D52:O52)</f>
        <v>175888.81</v>
      </c>
    </row>
    <row r="53" spans="1:19" s="26" customFormat="1" ht="30" x14ac:dyDescent="0.25">
      <c r="A53" s="16">
        <v>2</v>
      </c>
      <c r="B53" s="43" t="s">
        <v>56</v>
      </c>
      <c r="D53" s="55">
        <v>0</v>
      </c>
      <c r="E53" s="54">
        <v>0</v>
      </c>
      <c r="F53" s="54">
        <v>0</v>
      </c>
      <c r="G53" s="54">
        <v>0</v>
      </c>
      <c r="H53" s="54">
        <v>0</v>
      </c>
      <c r="I53" s="54">
        <v>0</v>
      </c>
      <c r="J53" s="54">
        <v>0</v>
      </c>
      <c r="K53" s="54">
        <v>0</v>
      </c>
      <c r="L53" s="54">
        <v>0</v>
      </c>
      <c r="M53" s="54">
        <v>0</v>
      </c>
      <c r="N53" s="54">
        <v>0</v>
      </c>
      <c r="O53" s="54">
        <v>0</v>
      </c>
      <c r="P53" s="40">
        <f t="shared" si="13"/>
        <v>0</v>
      </c>
    </row>
    <row r="54" spans="1:19" s="26" customFormat="1" ht="30" x14ac:dyDescent="0.25">
      <c r="A54" s="16">
        <v>2</v>
      </c>
      <c r="B54" s="43" t="s">
        <v>55</v>
      </c>
      <c r="D54" s="56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0">
        <f t="shared" si="13"/>
        <v>0</v>
      </c>
    </row>
    <row r="55" spans="1:19" s="26" customFormat="1" ht="30" x14ac:dyDescent="0.25">
      <c r="A55" s="16">
        <v>2</v>
      </c>
      <c r="B55" s="43" t="s">
        <v>54</v>
      </c>
      <c r="D55" s="56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0">
        <f t="shared" si="13"/>
        <v>0</v>
      </c>
    </row>
    <row r="56" spans="1:19" s="26" customFormat="1" ht="30" x14ac:dyDescent="0.25">
      <c r="A56" s="16">
        <v>2</v>
      </c>
      <c r="B56" s="43" t="s">
        <v>53</v>
      </c>
      <c r="D56" s="55">
        <v>0</v>
      </c>
      <c r="E56" s="54">
        <v>0</v>
      </c>
      <c r="F56" s="54">
        <v>0</v>
      </c>
      <c r="G56" s="54">
        <v>0</v>
      </c>
      <c r="H56" s="54">
        <v>0</v>
      </c>
      <c r="I56" s="54">
        <v>19766.18</v>
      </c>
      <c r="J56" s="54">
        <v>0</v>
      </c>
      <c r="K56" s="54">
        <v>0</v>
      </c>
      <c r="L56" s="54">
        <v>0</v>
      </c>
      <c r="M56" s="54">
        <v>0</v>
      </c>
      <c r="N56" s="54">
        <v>0</v>
      </c>
      <c r="O56" s="54">
        <v>0</v>
      </c>
      <c r="P56" s="40">
        <f t="shared" si="13"/>
        <v>19766.18</v>
      </c>
    </row>
    <row r="57" spans="1:19" s="26" customFormat="1" ht="30" x14ac:dyDescent="0.25">
      <c r="A57" s="16">
        <v>2</v>
      </c>
      <c r="B57" s="43" t="s">
        <v>52</v>
      </c>
      <c r="D57" s="55">
        <v>0</v>
      </c>
      <c r="E57" s="54">
        <v>0</v>
      </c>
      <c r="F57" s="54">
        <v>0</v>
      </c>
      <c r="G57" s="54">
        <v>0</v>
      </c>
      <c r="H57" s="54">
        <v>0</v>
      </c>
      <c r="I57" s="54">
        <v>0</v>
      </c>
      <c r="J57" s="54">
        <v>0</v>
      </c>
      <c r="K57" s="54">
        <v>0</v>
      </c>
      <c r="L57" s="54">
        <v>0</v>
      </c>
      <c r="M57" s="54">
        <v>0</v>
      </c>
      <c r="N57" s="54">
        <v>0</v>
      </c>
      <c r="O57" s="54">
        <v>0</v>
      </c>
      <c r="P57" s="40">
        <f t="shared" si="13"/>
        <v>0</v>
      </c>
    </row>
    <row r="58" spans="1:19" s="26" customFormat="1" ht="30" x14ac:dyDescent="0.25">
      <c r="A58" s="16">
        <v>2</v>
      </c>
      <c r="B58" s="43" t="s">
        <v>51</v>
      </c>
      <c r="D58" s="56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0">
        <f t="shared" si="13"/>
        <v>0</v>
      </c>
    </row>
    <row r="59" spans="1:19" s="26" customFormat="1" x14ac:dyDescent="0.25">
      <c r="A59" s="16">
        <v>2</v>
      </c>
      <c r="B59" s="43" t="s">
        <v>50</v>
      </c>
      <c r="D59" s="55">
        <v>0</v>
      </c>
      <c r="E59" s="54">
        <v>0</v>
      </c>
      <c r="F59" s="54">
        <v>0</v>
      </c>
      <c r="G59" s="54">
        <v>0</v>
      </c>
      <c r="H59" s="54">
        <v>0</v>
      </c>
      <c r="I59" s="54">
        <v>0</v>
      </c>
      <c r="J59" s="54">
        <v>0</v>
      </c>
      <c r="K59" s="54">
        <v>0</v>
      </c>
      <c r="L59" s="54">
        <v>0</v>
      </c>
      <c r="M59" s="54">
        <v>0</v>
      </c>
      <c r="N59" s="54">
        <v>0</v>
      </c>
      <c r="O59" s="54">
        <v>0</v>
      </c>
      <c r="P59" s="40">
        <f t="shared" si="13"/>
        <v>0</v>
      </c>
    </row>
    <row r="60" spans="1:19" s="26" customFormat="1" ht="45" x14ac:dyDescent="0.25">
      <c r="A60" s="16">
        <v>2</v>
      </c>
      <c r="B60" s="43" t="s">
        <v>49</v>
      </c>
      <c r="D60" s="55">
        <v>0</v>
      </c>
      <c r="E60" s="54">
        <v>0</v>
      </c>
      <c r="F60" s="54">
        <v>0</v>
      </c>
      <c r="G60" s="54">
        <v>0</v>
      </c>
      <c r="H60" s="54">
        <v>0</v>
      </c>
      <c r="I60" s="54">
        <v>0</v>
      </c>
      <c r="J60" s="54">
        <v>0</v>
      </c>
      <c r="K60" s="54">
        <v>0</v>
      </c>
      <c r="L60" s="54">
        <v>0</v>
      </c>
      <c r="M60" s="54">
        <v>0</v>
      </c>
      <c r="N60" s="54">
        <v>0</v>
      </c>
      <c r="O60" s="54">
        <v>0</v>
      </c>
      <c r="P60" s="40">
        <f t="shared" si="13"/>
        <v>0</v>
      </c>
    </row>
    <row r="61" spans="1:19" s="26" customFormat="1" x14ac:dyDescent="0.25">
      <c r="A61" s="16">
        <v>1</v>
      </c>
      <c r="B61" s="31" t="s">
        <v>48</v>
      </c>
      <c r="D61" s="53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40">
        <f t="shared" si="10"/>
        <v>0</v>
      </c>
    </row>
    <row r="62" spans="1:19" s="26" customFormat="1" x14ac:dyDescent="0.25">
      <c r="A62" s="16">
        <v>2</v>
      </c>
      <c r="B62" s="43" t="s">
        <v>47</v>
      </c>
      <c r="D62" s="53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40">
        <f t="shared" si="10"/>
        <v>0</v>
      </c>
    </row>
    <row r="63" spans="1:19" s="26" customFormat="1" x14ac:dyDescent="0.25">
      <c r="A63" s="16">
        <v>2</v>
      </c>
      <c r="B63" s="43" t="s">
        <v>46</v>
      </c>
      <c r="D63" s="53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40">
        <f t="shared" si="10"/>
        <v>0</v>
      </c>
    </row>
    <row r="64" spans="1:19" s="26" customFormat="1" ht="30" x14ac:dyDescent="0.25">
      <c r="A64" s="16">
        <v>2</v>
      </c>
      <c r="B64" s="43" t="s">
        <v>45</v>
      </c>
      <c r="D64" s="53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40">
        <f t="shared" si="10"/>
        <v>0</v>
      </c>
    </row>
    <row r="65" spans="1:19" s="26" customFormat="1" ht="45" x14ac:dyDescent="0.25">
      <c r="A65" s="16">
        <v>2</v>
      </c>
      <c r="B65" s="43" t="s">
        <v>44</v>
      </c>
      <c r="D65" s="53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40">
        <f t="shared" si="10"/>
        <v>0</v>
      </c>
    </row>
    <row r="66" spans="1:19" s="26" customFormat="1" ht="30" x14ac:dyDescent="0.25">
      <c r="A66" s="16">
        <v>1</v>
      </c>
      <c r="B66" s="31" t="s">
        <v>43</v>
      </c>
      <c r="D66" s="52">
        <f>+D67+D68</f>
        <v>0</v>
      </c>
      <c r="E66" s="51">
        <f t="shared" ref="E66:P66" si="14">+E67+E68</f>
        <v>0</v>
      </c>
      <c r="F66" s="51">
        <f t="shared" si="14"/>
        <v>0</v>
      </c>
      <c r="G66" s="51">
        <f t="shared" si="14"/>
        <v>0</v>
      </c>
      <c r="H66" s="51">
        <f t="shared" si="14"/>
        <v>0</v>
      </c>
      <c r="I66" s="51">
        <f t="shared" si="14"/>
        <v>0</v>
      </c>
      <c r="J66" s="51">
        <f t="shared" si="14"/>
        <v>0</v>
      </c>
      <c r="K66" s="51">
        <f t="shared" si="14"/>
        <v>0</v>
      </c>
      <c r="L66" s="51">
        <f t="shared" si="14"/>
        <v>0</v>
      </c>
      <c r="M66" s="51">
        <f t="shared" si="14"/>
        <v>0</v>
      </c>
      <c r="N66" s="30">
        <v>0</v>
      </c>
      <c r="O66" s="30">
        <v>0</v>
      </c>
      <c r="P66" s="50">
        <f t="shared" si="14"/>
        <v>0</v>
      </c>
      <c r="R66" s="49"/>
      <c r="S66" s="49"/>
    </row>
    <row r="67" spans="1:19" s="26" customFormat="1" x14ac:dyDescent="0.25">
      <c r="A67" s="16">
        <v>2</v>
      </c>
      <c r="B67" s="43" t="s">
        <v>42</v>
      </c>
      <c r="D67" s="48">
        <v>0</v>
      </c>
      <c r="E67" s="27"/>
      <c r="F67" s="27"/>
      <c r="G67" s="27"/>
      <c r="H67" s="27"/>
      <c r="I67" s="27"/>
      <c r="J67" s="27"/>
      <c r="K67" s="27"/>
      <c r="L67" s="27"/>
      <c r="M67" s="27"/>
      <c r="N67" s="27"/>
      <c r="O67" s="27"/>
      <c r="P67" s="40">
        <f t="shared" si="10"/>
        <v>0</v>
      </c>
    </row>
    <row r="68" spans="1:19" s="26" customFormat="1" ht="30" x14ac:dyDescent="0.25">
      <c r="A68" s="16">
        <v>2</v>
      </c>
      <c r="B68" s="43" t="s">
        <v>41</v>
      </c>
      <c r="D68" s="42">
        <v>0</v>
      </c>
      <c r="E68" s="41"/>
      <c r="F68" s="27"/>
      <c r="G68" s="27"/>
      <c r="H68" s="27"/>
      <c r="I68" s="27"/>
      <c r="J68" s="27"/>
      <c r="K68" s="27"/>
      <c r="L68" s="27"/>
      <c r="M68" s="27"/>
      <c r="N68" s="27"/>
      <c r="O68" s="27"/>
      <c r="P68" s="40">
        <f t="shared" si="10"/>
        <v>0</v>
      </c>
    </row>
    <row r="69" spans="1:19" s="26" customFormat="1" x14ac:dyDescent="0.25">
      <c r="A69" s="16">
        <v>1</v>
      </c>
      <c r="B69" s="31" t="s">
        <v>40</v>
      </c>
      <c r="D69" s="47"/>
      <c r="E69" s="46">
        <f t="shared" ref="E69:I69" si="15">+E70+E71+E72</f>
        <v>0</v>
      </c>
      <c r="F69" s="46">
        <f t="shared" si="15"/>
        <v>0</v>
      </c>
      <c r="G69" s="46">
        <f t="shared" si="15"/>
        <v>0</v>
      </c>
      <c r="H69" s="46">
        <f t="shared" si="15"/>
        <v>0</v>
      </c>
      <c r="I69" s="46">
        <f t="shared" si="15"/>
        <v>0</v>
      </c>
      <c r="J69" s="46">
        <f>+J70+J71+J72</f>
        <v>0</v>
      </c>
      <c r="K69" s="46">
        <f t="shared" ref="K69:M69" si="16">+K70+K71+K72</f>
        <v>0</v>
      </c>
      <c r="L69" s="46">
        <f t="shared" si="16"/>
        <v>0</v>
      </c>
      <c r="M69" s="46">
        <f t="shared" si="16"/>
        <v>0</v>
      </c>
      <c r="N69" s="45">
        <v>0</v>
      </c>
      <c r="O69" s="45">
        <v>0</v>
      </c>
      <c r="P69" s="44">
        <f t="shared" si="10"/>
        <v>0</v>
      </c>
    </row>
    <row r="70" spans="1:19" s="26" customFormat="1" ht="30" x14ac:dyDescent="0.25">
      <c r="A70" s="16">
        <v>2</v>
      </c>
      <c r="B70" s="43" t="s">
        <v>39</v>
      </c>
      <c r="D70" s="42">
        <v>0</v>
      </c>
      <c r="E70" s="41"/>
      <c r="F70" s="27"/>
      <c r="G70" s="27"/>
      <c r="H70" s="27"/>
      <c r="I70" s="27"/>
      <c r="J70" s="27"/>
      <c r="K70" s="27"/>
      <c r="L70" s="27"/>
      <c r="M70" s="27"/>
      <c r="N70" s="27"/>
      <c r="O70" s="27"/>
      <c r="P70" s="40">
        <f t="shared" si="10"/>
        <v>0</v>
      </c>
    </row>
    <row r="71" spans="1:19" s="26" customFormat="1" ht="30" x14ac:dyDescent="0.25">
      <c r="A71" s="16">
        <v>2</v>
      </c>
      <c r="B71" s="43" t="s">
        <v>38</v>
      </c>
      <c r="D71" s="42">
        <v>0</v>
      </c>
      <c r="E71" s="41"/>
      <c r="F71" s="27"/>
      <c r="G71" s="27"/>
      <c r="H71" s="27"/>
      <c r="I71" s="27"/>
      <c r="J71" s="27"/>
      <c r="K71" s="27"/>
      <c r="L71" s="27"/>
      <c r="M71" s="27"/>
      <c r="N71" s="27"/>
      <c r="O71" s="27"/>
      <c r="P71" s="40">
        <f t="shared" si="10"/>
        <v>0</v>
      </c>
    </row>
    <row r="72" spans="1:19" s="26" customFormat="1" ht="30" x14ac:dyDescent="0.25">
      <c r="A72" s="16">
        <v>2</v>
      </c>
      <c r="B72" s="43" t="s">
        <v>37</v>
      </c>
      <c r="D72" s="42">
        <v>0</v>
      </c>
      <c r="E72" s="41"/>
      <c r="F72" s="27"/>
      <c r="G72" s="27"/>
      <c r="H72" s="27"/>
      <c r="I72" s="27"/>
      <c r="J72" s="27"/>
      <c r="K72" s="27"/>
      <c r="L72" s="27"/>
      <c r="M72" s="27"/>
      <c r="N72" s="27"/>
      <c r="O72" s="27"/>
      <c r="P72" s="40">
        <f t="shared" si="10"/>
        <v>0</v>
      </c>
    </row>
    <row r="73" spans="1:19" s="26" customFormat="1" x14ac:dyDescent="0.25">
      <c r="A73" s="16"/>
      <c r="B73" s="39" t="s">
        <v>36</v>
      </c>
      <c r="C73" s="38"/>
      <c r="D73" s="37">
        <f>+D9+D15+D25+D35</f>
        <v>2954957.8800000004</v>
      </c>
      <c r="E73" s="37">
        <f>+E9+E15+E25+E35+E51</f>
        <v>3146745.91</v>
      </c>
      <c r="F73" s="37">
        <f>+F9+F15+F25+F35+F51</f>
        <v>3302704.7899999996</v>
      </c>
      <c r="G73" s="37">
        <f>+G9+G15+G25+G35+G51</f>
        <v>4015395.1</v>
      </c>
      <c r="H73" s="37">
        <f>+H9+H15+H25+H35+H51</f>
        <v>3689257.77</v>
      </c>
      <c r="I73" s="37">
        <f t="shared" ref="I73:O73" si="17">+I9+I15+I25+I51+I66+I69</f>
        <v>5109670.93</v>
      </c>
      <c r="J73" s="37">
        <f>J9+J15+J25+J51</f>
        <v>6064060.4699999997</v>
      </c>
      <c r="K73" s="37">
        <f>K9+K15+K25+K51+K24</f>
        <v>0</v>
      </c>
      <c r="L73" s="37">
        <f>L9+L15+L25+L51</f>
        <v>0</v>
      </c>
      <c r="M73" s="37">
        <f>+M9+M15+M25+M51+M66+M69</f>
        <v>0</v>
      </c>
      <c r="N73" s="37">
        <f t="shared" si="17"/>
        <v>0</v>
      </c>
      <c r="O73" s="37">
        <f t="shared" si="17"/>
        <v>0</v>
      </c>
      <c r="P73" s="36">
        <f>+P9+P15+P25+P27+P51+P59+P66+P69</f>
        <v>28282792.850000001</v>
      </c>
    </row>
    <row r="74" spans="1:19" s="26" customFormat="1" x14ac:dyDescent="0.25">
      <c r="A74" s="16"/>
      <c r="B74" s="35"/>
      <c r="D74" s="34"/>
      <c r="E74" s="27"/>
      <c r="F74" s="27"/>
      <c r="G74" s="27"/>
      <c r="H74" s="27"/>
      <c r="I74" s="27"/>
      <c r="J74" s="33"/>
      <c r="K74" s="27" t="s">
        <v>35</v>
      </c>
      <c r="L74" s="27" t="s">
        <v>35</v>
      </c>
      <c r="M74" s="27"/>
      <c r="N74" s="27"/>
      <c r="O74" s="27"/>
      <c r="P74" s="27" t="s">
        <v>35</v>
      </c>
    </row>
    <row r="75" spans="1:19" s="26" customFormat="1" x14ac:dyDescent="0.25">
      <c r="A75" s="16"/>
      <c r="B75" s="32" t="s">
        <v>34</v>
      </c>
      <c r="C75" s="28"/>
      <c r="D75" s="28"/>
      <c r="E75" s="28"/>
      <c r="F75" s="28">
        <v>0</v>
      </c>
      <c r="G75" s="28"/>
      <c r="H75" s="28"/>
      <c r="I75" s="28"/>
      <c r="J75" s="28"/>
      <c r="K75" s="28"/>
      <c r="L75" s="28"/>
      <c r="M75" s="28"/>
      <c r="N75" s="28"/>
      <c r="O75" s="28"/>
      <c r="P75" s="28"/>
    </row>
    <row r="76" spans="1:19" s="26" customFormat="1" ht="30" x14ac:dyDescent="0.25">
      <c r="A76" s="16"/>
      <c r="B76" s="31" t="s">
        <v>33</v>
      </c>
      <c r="D76" s="30"/>
      <c r="E76" s="27"/>
      <c r="F76" s="27">
        <v>0</v>
      </c>
      <c r="G76" s="27"/>
      <c r="H76" s="27"/>
      <c r="I76" s="27"/>
      <c r="J76" s="27"/>
      <c r="K76" s="27"/>
      <c r="L76" s="27"/>
      <c r="M76" s="29"/>
      <c r="N76" s="20"/>
      <c r="O76" s="27"/>
      <c r="P76" s="27"/>
    </row>
    <row r="77" spans="1:19" ht="30" x14ac:dyDescent="0.25">
      <c r="A77" s="16"/>
      <c r="B77" s="23" t="s">
        <v>32</v>
      </c>
      <c r="D77" s="22"/>
      <c r="E77" s="20"/>
      <c r="F77" s="20"/>
      <c r="G77" s="20"/>
      <c r="H77" s="20"/>
      <c r="I77" s="20"/>
      <c r="J77" s="20">
        <v>0</v>
      </c>
      <c r="K77" s="21"/>
      <c r="L77" s="20"/>
      <c r="M77" s="20"/>
      <c r="N77" s="20"/>
      <c r="O77" s="20"/>
      <c r="P77" s="20"/>
    </row>
    <row r="78" spans="1:19" ht="30" x14ac:dyDescent="0.25">
      <c r="A78" s="16"/>
      <c r="B78" s="23" t="s">
        <v>31</v>
      </c>
      <c r="D78" s="22"/>
      <c r="E78" s="20"/>
      <c r="F78" s="20"/>
      <c r="G78" s="20"/>
      <c r="H78" s="20"/>
      <c r="I78" s="20"/>
      <c r="J78" s="20"/>
      <c r="K78" s="21"/>
      <c r="L78" s="20"/>
      <c r="M78" s="20"/>
      <c r="N78" s="20"/>
      <c r="O78" s="20"/>
      <c r="P78" s="20"/>
    </row>
    <row r="79" spans="1:19" x14ac:dyDescent="0.25">
      <c r="A79" s="16"/>
      <c r="B79" s="25" t="s">
        <v>30</v>
      </c>
      <c r="D79" s="24"/>
      <c r="E79" s="20"/>
      <c r="F79" s="20"/>
      <c r="G79" s="20"/>
      <c r="H79" s="20"/>
      <c r="I79" s="20"/>
      <c r="J79" s="20"/>
      <c r="K79" s="21"/>
      <c r="L79" s="20"/>
      <c r="M79" s="20"/>
      <c r="N79" s="20"/>
      <c r="O79" s="20"/>
      <c r="P79" s="20"/>
    </row>
    <row r="80" spans="1:19" ht="30" x14ac:dyDescent="0.25">
      <c r="A80" s="16"/>
      <c r="B80" s="23" t="s">
        <v>29</v>
      </c>
      <c r="D80" s="22"/>
      <c r="E80" s="20"/>
      <c r="F80" s="20"/>
      <c r="G80" s="20"/>
      <c r="H80" s="20"/>
      <c r="I80" s="20"/>
      <c r="J80" s="20"/>
      <c r="K80" s="21"/>
      <c r="L80" s="20"/>
      <c r="M80" s="20"/>
      <c r="N80" s="20"/>
      <c r="O80" s="20"/>
      <c r="P80" s="20"/>
    </row>
    <row r="81" spans="1:16" ht="30" x14ac:dyDescent="0.25">
      <c r="A81" s="16"/>
      <c r="B81" s="23" t="s">
        <v>28</v>
      </c>
      <c r="D81" s="22"/>
      <c r="E81" s="20"/>
      <c r="F81" s="20"/>
      <c r="G81" s="20"/>
      <c r="H81" s="20"/>
      <c r="I81" s="20"/>
      <c r="J81" s="20"/>
      <c r="K81" s="21"/>
      <c r="L81" s="20"/>
      <c r="M81" s="20"/>
      <c r="N81" s="20"/>
      <c r="O81" s="20"/>
      <c r="P81" s="20"/>
    </row>
    <row r="82" spans="1:16" ht="30" x14ac:dyDescent="0.25">
      <c r="A82" s="16"/>
      <c r="B82" s="25" t="s">
        <v>27</v>
      </c>
      <c r="D82" s="24"/>
      <c r="E82" s="20"/>
      <c r="F82" s="20"/>
      <c r="G82" s="20"/>
      <c r="H82" s="20"/>
      <c r="I82" s="20"/>
      <c r="J82" s="20"/>
      <c r="K82" s="21"/>
      <c r="L82" s="20"/>
      <c r="M82" s="20"/>
      <c r="N82" s="20"/>
      <c r="O82" s="20"/>
      <c r="P82" s="20"/>
    </row>
    <row r="83" spans="1:16" ht="30" x14ac:dyDescent="0.25">
      <c r="A83" s="16"/>
      <c r="B83" s="23" t="s">
        <v>26</v>
      </c>
      <c r="D83" s="22"/>
      <c r="E83" s="20"/>
      <c r="F83" s="20"/>
      <c r="G83" s="20"/>
      <c r="H83" s="20"/>
      <c r="I83" s="20"/>
      <c r="J83" s="20"/>
      <c r="K83" s="21"/>
      <c r="L83" s="20"/>
      <c r="M83" s="20"/>
      <c r="N83" s="20"/>
      <c r="O83" s="20"/>
      <c r="P83" s="20"/>
    </row>
    <row r="84" spans="1:16" x14ac:dyDescent="0.25">
      <c r="A84" s="16"/>
      <c r="B84" s="19" t="s">
        <v>25</v>
      </c>
      <c r="C84" s="18"/>
      <c r="D84" s="17">
        <f>+D73</f>
        <v>2954957.8800000004</v>
      </c>
      <c r="E84" s="17">
        <f>+E73</f>
        <v>3146745.91</v>
      </c>
      <c r="F84" s="17">
        <f>+F73</f>
        <v>3302704.7899999996</v>
      </c>
      <c r="G84" s="17">
        <f t="shared" ref="G84:P84" si="18">+G73</f>
        <v>4015395.1</v>
      </c>
      <c r="H84" s="17">
        <f t="shared" si="18"/>
        <v>3689257.77</v>
      </c>
      <c r="I84" s="17">
        <f>+I73</f>
        <v>5109670.93</v>
      </c>
      <c r="J84" s="17">
        <f t="shared" si="18"/>
        <v>6064060.4699999997</v>
      </c>
      <c r="K84" s="17">
        <f>+K73</f>
        <v>0</v>
      </c>
      <c r="L84" s="17">
        <f t="shared" si="18"/>
        <v>0</v>
      </c>
      <c r="M84" s="17">
        <f t="shared" si="18"/>
        <v>0</v>
      </c>
      <c r="N84" s="17">
        <f t="shared" si="18"/>
        <v>0</v>
      </c>
      <c r="O84" s="17">
        <f t="shared" si="18"/>
        <v>0</v>
      </c>
      <c r="P84" s="17">
        <f t="shared" si="18"/>
        <v>28282792.850000001</v>
      </c>
    </row>
    <row r="85" spans="1:16" x14ac:dyDescent="0.25">
      <c r="A85" s="16"/>
      <c r="K85" s="15"/>
    </row>
    <row r="86" spans="1:16" ht="31.5" x14ac:dyDescent="0.25">
      <c r="B86" s="14" t="s">
        <v>24</v>
      </c>
      <c r="C86" s="11"/>
      <c r="D86" s="13"/>
      <c r="E86" s="13"/>
      <c r="F86" s="11"/>
      <c r="G86" s="11"/>
      <c r="H86" s="11"/>
      <c r="I86" s="11"/>
      <c r="J86" s="11"/>
      <c r="K86" s="12"/>
      <c r="L86" s="11"/>
      <c r="M86" s="11"/>
      <c r="N86" s="11"/>
      <c r="O86" s="11"/>
      <c r="P86" s="11"/>
    </row>
    <row r="87" spans="1:16" ht="18.75" x14ac:dyDescent="0.3">
      <c r="B87" s="10" t="s">
        <v>23</v>
      </c>
      <c r="N87" s="9"/>
      <c r="P87" s="21">
        <f>P84-'[1]Ejecución 2022'!V245</f>
        <v>0</v>
      </c>
    </row>
    <row r="88" spans="1:16" x14ac:dyDescent="0.25">
      <c r="B88" s="7" t="s">
        <v>22</v>
      </c>
      <c r="L88" s="9"/>
      <c r="M88" s="9"/>
    </row>
    <row r="89" spans="1:16" x14ac:dyDescent="0.25">
      <c r="B89" s="7" t="s">
        <v>21</v>
      </c>
      <c r="O89" s="9"/>
    </row>
    <row r="90" spans="1:16" x14ac:dyDescent="0.25">
      <c r="B90" s="7" t="s">
        <v>20</v>
      </c>
      <c r="N90" s="9"/>
    </row>
    <row r="91" spans="1:16" x14ac:dyDescent="0.25">
      <c r="B91" s="7" t="s">
        <v>19</v>
      </c>
      <c r="J91" s="8"/>
    </row>
    <row r="92" spans="1:16" x14ac:dyDescent="0.25">
      <c r="B92" s="7" t="s">
        <v>18</v>
      </c>
    </row>
    <row r="93" spans="1:16" x14ac:dyDescent="0.25">
      <c r="B93" s="7"/>
      <c r="D93" s="1" t="s">
        <v>14</v>
      </c>
      <c r="E93" s="1" t="s">
        <v>14</v>
      </c>
      <c r="F93" s="1" t="s">
        <v>14</v>
      </c>
      <c r="G93" s="1" t="s">
        <v>14</v>
      </c>
      <c r="H93" s="1" t="s">
        <v>14</v>
      </c>
      <c r="I93" s="1" t="s">
        <v>14</v>
      </c>
      <c r="J93" s="1" t="s">
        <v>14</v>
      </c>
      <c r="K93" s="2" t="s">
        <v>14</v>
      </c>
      <c r="L93" s="1" t="s">
        <v>14</v>
      </c>
      <c r="M93" s="1" t="s">
        <v>14</v>
      </c>
    </row>
    <row r="95" spans="1:16" x14ac:dyDescent="0.25">
      <c r="B95" s="1" t="s">
        <v>17</v>
      </c>
      <c r="M95" s="1" t="s">
        <v>16</v>
      </c>
    </row>
    <row r="99" spans="2:15" x14ac:dyDescent="0.25">
      <c r="B99" s="1" t="s">
        <v>15</v>
      </c>
      <c r="D99" s="1" t="s">
        <v>14</v>
      </c>
      <c r="M99" s="1" t="s">
        <v>13</v>
      </c>
    </row>
    <row r="100" spans="2:15" x14ac:dyDescent="0.25">
      <c r="B100" s="6" t="s">
        <v>12</v>
      </c>
      <c r="M100" s="6" t="s">
        <v>11</v>
      </c>
    </row>
    <row r="101" spans="2:15" x14ac:dyDescent="0.25">
      <c r="B101" s="1" t="s">
        <v>10</v>
      </c>
      <c r="M101" s="1" t="s">
        <v>9</v>
      </c>
    </row>
    <row r="102" spans="2:15" x14ac:dyDescent="0.25">
      <c r="B102" s="1" t="s">
        <v>8</v>
      </c>
    </row>
    <row r="103" spans="2:15" x14ac:dyDescent="0.25">
      <c r="B103" s="1" t="s">
        <v>7</v>
      </c>
    </row>
    <row r="104" spans="2:15" x14ac:dyDescent="0.25">
      <c r="B104" s="1" t="s">
        <v>6</v>
      </c>
    </row>
    <row r="105" spans="2:15" x14ac:dyDescent="0.25">
      <c r="B105" s="1" t="s">
        <v>5</v>
      </c>
      <c r="G105" s="1" t="s">
        <v>4</v>
      </c>
    </row>
    <row r="106" spans="2:15" x14ac:dyDescent="0.25">
      <c r="B106" s="6" t="s">
        <v>3</v>
      </c>
      <c r="H106" s="6" t="s">
        <v>2</v>
      </c>
    </row>
    <row r="107" spans="2:15" x14ac:dyDescent="0.25">
      <c r="B107" s="1" t="s">
        <v>1</v>
      </c>
      <c r="H107" s="1" t="s">
        <v>0</v>
      </c>
    </row>
    <row r="108" spans="2:15" s="4" customFormat="1" x14ac:dyDescent="0.25">
      <c r="D108" s="5">
        <f t="shared" ref="D108:N108" si="19">IF(AND(E84&gt;0,D84&gt;=1),1,2)</f>
        <v>1</v>
      </c>
      <c r="E108" s="5">
        <f t="shared" si="19"/>
        <v>1</v>
      </c>
      <c r="F108" s="5">
        <f t="shared" si="19"/>
        <v>1</v>
      </c>
      <c r="G108" s="5">
        <f t="shared" si="19"/>
        <v>1</v>
      </c>
      <c r="H108" s="5">
        <f t="shared" si="19"/>
        <v>1</v>
      </c>
      <c r="I108" s="5">
        <f t="shared" si="19"/>
        <v>1</v>
      </c>
      <c r="J108" s="5">
        <f t="shared" si="19"/>
        <v>2</v>
      </c>
      <c r="K108" s="5">
        <f t="shared" si="19"/>
        <v>2</v>
      </c>
      <c r="L108" s="5">
        <f t="shared" si="19"/>
        <v>2</v>
      </c>
      <c r="M108" s="5">
        <f t="shared" si="19"/>
        <v>2</v>
      </c>
      <c r="N108" s="5">
        <f t="shared" si="19"/>
        <v>2</v>
      </c>
      <c r="O108" s="5">
        <f>IF(N84&gt;=1,2,1)</f>
        <v>1</v>
      </c>
    </row>
  </sheetData>
  <sheetProtection formatCells="0" formatColumns="0" formatRows="0" sort="0" autoFilter="0"/>
  <autoFilter ref="A7:AC84" xr:uid="{14C73D9D-7A0A-4BD2-91E5-23353DABF756}"/>
  <mergeCells count="4">
    <mergeCell ref="B1:P1"/>
    <mergeCell ref="B2:P2"/>
    <mergeCell ref="B3:P3"/>
    <mergeCell ref="B5:P5"/>
  </mergeCells>
  <pageMargins left="0.82677165354330717" right="0.23622047244094491" top="0.74803149606299213" bottom="0.74803149606299213" header="0.31496062992125984" footer="0.31496062992125984"/>
  <pageSetup scale="50" fitToHeight="0" orientation="landscape" r:id="rId1"/>
  <rowBreaks count="2" manualBreakCount="2">
    <brk id="39" max="16383" man="1"/>
    <brk id="68" max="16383" man="1"/>
  </rowBreaks>
  <colBreaks count="1" manualBreakCount="1">
    <brk id="17" max="103" man="1"/>
  </col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F4A3E-E2F1-4F44-985D-6F0CB9364B00}">
  <dimension ref="A1"/>
  <sheetViews>
    <sheetView topLeftCell="A2" workbookViewId="0">
      <selection activeCell="E31" sqref="E31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4</vt:i4>
      </vt:variant>
    </vt:vector>
  </HeadingPairs>
  <TitlesOfParts>
    <vt:vector size="7" baseType="lpstr">
      <vt:lpstr>Ejecución del mes.Luìs </vt:lpstr>
      <vt:lpstr>Plantilla Ejecución Julio.Luìs </vt:lpstr>
      <vt:lpstr>Hoja1</vt:lpstr>
      <vt:lpstr>'Ejecución del mes.Luìs '!Área_de_impresión</vt:lpstr>
      <vt:lpstr>'Plantilla Ejecución Julio.Luìs '!Área_de_impresión</vt:lpstr>
      <vt:lpstr>'Ejecución del mes.Luìs '!Títulos_a_imprimir</vt:lpstr>
      <vt:lpstr>'Plantilla Ejecución Julio.Luìs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Silvia Tortosa</dc:creator>
  <cp:lastModifiedBy>Silvia Tortosa</cp:lastModifiedBy>
  <dcterms:created xsi:type="dcterms:W3CDTF">2022-04-20T18:55:07Z</dcterms:created>
  <dcterms:modified xsi:type="dcterms:W3CDTF">2022-11-11T13:38:39Z</dcterms:modified>
</cp:coreProperties>
</file>