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0.229\coniaf\Planificación y Desarrollo -\1. 2023 CARMEN\TRANSPARENCIA\ABRIL\"/>
    </mc:Choice>
  </mc:AlternateContent>
  <xr:revisionPtr revIDLastSave="0" documentId="13_ncr:1_{18A86287-66C7-4868-9B04-C045D4D726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RIL" sheetId="6" r:id="rId1"/>
  </sheets>
  <definedNames>
    <definedName name="_xlnm.Print_Area" localSheetId="0">ABRIL!$A$1:$O$70</definedName>
    <definedName name="_xlnm.Print_Titles" localSheetId="0">ABRIL!$1:$11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6" i="6" l="1"/>
  <c r="H33" i="6" l="1"/>
  <c r="I33" i="6"/>
  <c r="J33" i="6"/>
  <c r="K33" i="6"/>
  <c r="L33" i="6"/>
  <c r="M33" i="6"/>
  <c r="N33" i="6"/>
  <c r="N34" i="6" s="1"/>
  <c r="N35" i="6" s="1"/>
  <c r="H21" i="6"/>
  <c r="I21" i="6"/>
  <c r="J21" i="6"/>
  <c r="K21" i="6"/>
  <c r="L21" i="6"/>
  <c r="M21" i="6"/>
  <c r="N21" i="6"/>
  <c r="N22" i="6" s="1"/>
  <c r="N23" i="6" s="1"/>
  <c r="K47" i="6"/>
  <c r="L47" i="6"/>
  <c r="O30" i="6"/>
  <c r="O31" i="6"/>
  <c r="O32" i="6"/>
  <c r="O29" i="6"/>
  <c r="J47" i="6"/>
  <c r="M47" i="6"/>
  <c r="N47" i="6"/>
  <c r="O47" i="6" l="1"/>
  <c r="O33" i="6"/>
  <c r="O21" i="6"/>
  <c r="D61" i="6"/>
  <c r="D60" i="6" s="1"/>
  <c r="D62" i="6" s="1"/>
  <c r="N48" i="6"/>
  <c r="O48" i="6" s="1"/>
  <c r="M49" i="6"/>
  <c r="I47" i="6"/>
  <c r="H47" i="6"/>
  <c r="F57" i="6" s="1"/>
  <c r="G47" i="6"/>
  <c r="A47" i="6"/>
  <c r="O34" i="6"/>
  <c r="M35" i="6"/>
  <c r="G33" i="6"/>
  <c r="A33" i="6"/>
  <c r="M23" i="6"/>
  <c r="O22" i="6"/>
  <c r="G21" i="6"/>
  <c r="A21" i="6"/>
  <c r="N49" i="6" l="1"/>
  <c r="F58" i="6"/>
  <c r="F59" i="6"/>
  <c r="F56" i="6"/>
  <c r="O23" i="6"/>
  <c r="O35" i="6"/>
  <c r="F60" i="6"/>
  <c r="O49" i="6"/>
  <c r="F61" i="6" l="1"/>
  <c r="F62" i="6" l="1"/>
</calcChain>
</file>

<file path=xl/sharedStrings.xml><?xml version="1.0" encoding="utf-8"?>
<sst xmlns="http://schemas.openxmlformats.org/spreadsheetml/2006/main" count="127" uniqueCount="74">
  <si>
    <t>CONSEJO NACIONAL DE INVESTIGACIONES AGROPECUARIAS Y FORESTALES (CONIAF)</t>
  </si>
  <si>
    <t>DIRECCIÓN EJECUTIVA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</si>
  <si>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</si>
  <si>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</si>
  <si>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</si>
  <si>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</si>
  <si>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</si>
  <si>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</si>
  <si>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 xml:space="preserve">COSTO LOGÍSTICO       </t>
  </si>
  <si>
    <t xml:space="preserve"> FACILITADORES</t>
  </si>
  <si>
    <t>NOMBRE DE LA ACTIVIDAD</t>
  </si>
  <si>
    <t>SUB-TOTAL</t>
  </si>
  <si>
    <t>Legislación  ISR (10% sobre costo  facilitadores)</t>
  </si>
  <si>
    <t xml:space="preserve">TOTAL </t>
  </si>
  <si>
    <t xml:space="preserve"> </t>
  </si>
  <si>
    <t>TOTAL</t>
  </si>
  <si>
    <t xml:space="preserve">RESUMEN PROGRAMACIÓN </t>
  </si>
  <si>
    <t>TRANSFERENCIAS</t>
  </si>
  <si>
    <t>TECNICOS BENEFICIADOS</t>
  </si>
  <si>
    <t xml:space="preserve">COSTO LOGÍSTICO         (RD$) </t>
  </si>
  <si>
    <t xml:space="preserve">COSTO FACILITADORES (RD$) </t>
  </si>
  <si>
    <t>OTROS COSTOS (Ley ISR)</t>
  </si>
  <si>
    <t>José Cepeda</t>
  </si>
  <si>
    <t>Victor Payano/Maldané Cuello</t>
  </si>
  <si>
    <t>TÉCNICOS BENEFICIADOS</t>
  </si>
  <si>
    <t>HOMBRES</t>
  </si>
  <si>
    <t>MUJERES</t>
  </si>
  <si>
    <t xml:space="preserve">COSTO FACILITADORES  </t>
  </si>
  <si>
    <t xml:space="preserve"> César Montero y Bienvenido Carvajal</t>
  </si>
  <si>
    <t xml:space="preserve">DEPARTAMENTO DE REDUCCIÓN DE LA POBREZA RURAL </t>
  </si>
  <si>
    <t>ACTUALIZACIÓN PARA LA INNOVACIÓN TECNOLÓGICA Y COMPETITIVIDAD AGROALIMENTARIA Y  DE FOMENTO A LA EXPORTACIÓN EN LA REPÚBLICA DOMINICANA</t>
  </si>
  <si>
    <t>DIVISIÓN DE PLANIFICACIÓN  Y  DESARROLLO</t>
  </si>
  <si>
    <t xml:space="preserve">HORAS </t>
  </si>
  <si>
    <t xml:space="preserve">COSTO TOTAL </t>
  </si>
  <si>
    <t>DEPARTAMENTO DE ACCESO A LAS CIENCIAS MODERNAS</t>
  </si>
  <si>
    <t xml:space="preserve">COSTO TOTAL      (RD$) </t>
  </si>
  <si>
    <t>PRESUPUESTO TOTAL</t>
  </si>
  <si>
    <t>HORAS DE ACTIVIDAD</t>
  </si>
  <si>
    <t>PRESUPUESTO TOTAL 2023 (RD$)</t>
  </si>
  <si>
    <t>META AÑO 2023</t>
  </si>
  <si>
    <t>Victor Payano y Maldané Cuello</t>
  </si>
  <si>
    <t>INSTALACIÓN Y VISITAS A PARCELAS DE VALIDACIÓN</t>
  </si>
  <si>
    <t>META ABRIL-JUNIO</t>
  </si>
  <si>
    <t>COMBUSTIBLE</t>
  </si>
  <si>
    <t>VIATICOS</t>
  </si>
  <si>
    <t xml:space="preserve"> EJECUCION MESUAL DE ACTIVIDADES Y PROGRAMA DE TRANSFERENCIA  PROYECTOS DE INVERSIÓN PÚBLICA</t>
  </si>
  <si>
    <t>HORAS  DE ACTIVIDADES</t>
  </si>
  <si>
    <t>MES: ABRIL  2023</t>
  </si>
  <si>
    <t xml:space="preserve">13,14 de abril  </t>
  </si>
  <si>
    <t>Benjamin Toral</t>
  </si>
  <si>
    <t>Visita de seguimiento a parcelas de transferencias de tecnologias en el cultivo de café</t>
  </si>
  <si>
    <t>Visita de seguimiento a parcelas de transferencias de tecnologias en el cultivo de aguacate</t>
  </si>
  <si>
    <t>Visita de seguimiento a parcelas de transferencias de tecnologias en el cultivo de plátano</t>
  </si>
  <si>
    <t>Salomón Sosa</t>
  </si>
  <si>
    <t>Miguel Rodríguez</t>
  </si>
  <si>
    <t>13 de abril</t>
  </si>
  <si>
    <t>14 de abril</t>
  </si>
  <si>
    <t>Neyba</t>
  </si>
  <si>
    <t>19 de abril</t>
  </si>
  <si>
    <t>21 de abril</t>
  </si>
  <si>
    <t>28 de abril</t>
  </si>
  <si>
    <t>Juan Valdez</t>
  </si>
  <si>
    <t xml:space="preserve"> ---</t>
  </si>
  <si>
    <t>Eddy Pacheco</t>
  </si>
  <si>
    <t>Mao</t>
  </si>
  <si>
    <t>12 de abril</t>
  </si>
  <si>
    <t xml:space="preserve"> Mella, Prov. Independen-cia</t>
  </si>
  <si>
    <t xml:space="preserve">Visita de monitoreo parcela demostrativa de banano </t>
  </si>
  <si>
    <t>El Manguito y El Tanque, Neyba</t>
  </si>
  <si>
    <t>Galván y Tamayo</t>
  </si>
  <si>
    <t xml:space="preserve">Visita de seguimiento a  parcelas demostrativas de Yuca </t>
  </si>
  <si>
    <t xml:space="preserve">Visitas de seguimiento a parcelas demostrativas de  Mango </t>
  </si>
  <si>
    <t xml:space="preserve">Visita de seguimiento a  parcelas demostrativas de  pasto  </t>
  </si>
  <si>
    <t>Elías Piña/Hondo 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</si>
</sst>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b/>
      <sz val="11"/>
      <name val="Cambria"/>
      <family val="1"/>
    </font>
    <font>
      <sz val="11"/>
      <color rgb="FFFF0000"/>
      <name val="Cambria"/>
      <family val="1"/>
    </font>
    <font>
      <b/>
      <sz val="12"/>
      <name val="Cambria"/>
      <family val="1"/>
    </font>
    <font>
      <b/>
      <u/>
      <sz val="14"/>
      <name val="Cambria"/>
      <family val="1"/>
    </font>
    <font>
      <b/>
      <sz val="11"/>
      <color rgb="FFFF000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u/>
      <sz val="11"/>
      <color rgb="FFFF0000"/>
      <name val="Cambria"/>
      <family val="1"/>
    </font>
    <font>
      <sz val="11"/>
      <color theme="1"/>
      <name val="Cambria"/>
      <family val="1"/>
    </font>
    <font>
      <sz val="8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Times New Roman"/>
      <family val="1"/>
    </font>
    <font>
      <sz val="11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4" fillId="0" borderId="0" xfId="0" applyFont="1"/>
    <xf numFmtId="0" fontId="7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right" vertical="center" wrapText="1"/>
    </xf>
    <xf numFmtId="43" fontId="6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wrapText="1"/>
    </xf>
    <xf numFmtId="0" fontId="6" fillId="2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43" fontId="3" fillId="0" borderId="0" xfId="1" applyFont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4" fontId="10" fillId="2" borderId="0" xfId="0" applyNumberFormat="1" applyFont="1" applyFill="1" applyAlignment="1">
      <alignment horizontal="right" vertical="center" wrapText="1"/>
    </xf>
    <xf numFmtId="43" fontId="10" fillId="2" borderId="0" xfId="0" applyNumberFormat="1" applyFont="1" applyFill="1" applyAlignment="1">
      <alignment horizontal="right"/>
    </xf>
    <xf numFmtId="0" fontId="10" fillId="2" borderId="1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4" fontId="6" fillId="0" borderId="0" xfId="0" applyNumberFormat="1" applyFont="1" applyAlignment="1">
      <alignment horizontal="right" wrapText="1"/>
    </xf>
    <xf numFmtId="4" fontId="6" fillId="2" borderId="0" xfId="0" applyNumberFormat="1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15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4" fontId="4" fillId="0" borderId="0" xfId="0" applyNumberFormat="1" applyFont="1"/>
    <xf numFmtId="0" fontId="16" fillId="0" borderId="0" xfId="0" applyFont="1"/>
    <xf numFmtId="4" fontId="4" fillId="2" borderId="1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9" fontId="6" fillId="2" borderId="12" xfId="0" applyNumberFormat="1" applyFont="1" applyFill="1" applyBorder="1" applyAlignment="1">
      <alignment horizontal="center" vertical="center" wrapText="1"/>
    </xf>
    <xf numFmtId="9" fontId="6" fillId="2" borderId="13" xfId="0" applyNumberFormat="1" applyFont="1" applyFill="1" applyBorder="1" applyAlignment="1">
      <alignment horizontal="center" vertical="center" wrapText="1"/>
    </xf>
    <xf numFmtId="9" fontId="6" fillId="2" borderId="1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6" fillId="4" borderId="1" xfId="0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2" borderId="18" xfId="0" applyFont="1" applyFill="1" applyBorder="1" applyAlignment="1">
      <alignment horizontal="center" vertical="center" wrapText="1"/>
    </xf>
    <xf numFmtId="0" fontId="0" fillId="0" borderId="0" xfId="0" applyFont="1"/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19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18" fillId="3" borderId="20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/>
    </xf>
    <xf numFmtId="4" fontId="6" fillId="2" borderId="16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3" fontId="14" fillId="0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43" fontId="14" fillId="2" borderId="1" xfId="1" applyFont="1" applyFill="1" applyBorder="1" applyAlignment="1">
      <alignment horizontal="left" vertical="center" wrapText="1" indent="2"/>
    </xf>
    <xf numFmtId="0" fontId="4" fillId="0" borderId="12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66" fontId="4" fillId="0" borderId="1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right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wrapText="1"/>
    </xf>
    <xf numFmtId="4" fontId="6" fillId="0" borderId="0" xfId="0" applyNumberFormat="1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58414813-C47D-4E7C-855E-9109F78E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60954" cy="78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52C89-3F8E-44A5-8239-DCCF491B9098}">
  <sheetPr codeName="Hoja6"/>
  <dimension ref="A1:P128"/>
  <sheetViews>
    <sheetView tabSelected="1" topLeftCell="A26" zoomScale="121" zoomScaleNormal="121" zoomScaleSheetLayoutView="92" workbookViewId="0">
      <selection activeCell="K32" sqref="K32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6.85546875" customWidth="1"/>
    <col min="5" max="5" width="11.28515625" customWidth="1"/>
    <col min="6" max="6" width="13.140625" customWidth="1"/>
    <col min="7" max="7" width="13" customWidth="1"/>
    <col min="8" max="8" width="10.5703125" customWidth="1"/>
    <col min="9" max="9" width="11.140625" customWidth="1"/>
    <col min="10" max="12" width="16.140625" customWidth="1"/>
    <col min="13" max="13" width="15" customWidth="1"/>
    <col min="14" max="14" width="16.140625" customWidth="1"/>
    <col min="15" max="15" width="13.140625" customWidth="1"/>
  </cols>
  <sheetData>
    <row r="1" spans="1:15" ht="18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6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5.75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ht="15.75" x14ac:dyDescent="0.25">
      <c r="A4" s="62" t="s">
        <v>31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6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8" customHeight="1" x14ac:dyDescent="0.25">
      <c r="A6" s="63" t="s">
        <v>45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ht="8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8" customHeight="1" x14ac:dyDescent="0.25">
      <c r="A8" s="64" t="s">
        <v>30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14"/>
    </row>
    <row r="9" spans="1:15" ht="18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14"/>
    </row>
    <row r="10" spans="1:15" ht="18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18" customHeight="1" x14ac:dyDescent="0.25">
      <c r="A11" s="65" t="s">
        <v>47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22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"/>
    </row>
    <row r="14" spans="1:15" ht="15.75" customHeight="1" thickBot="1" x14ac:dyDescent="0.3">
      <c r="A14" s="74" t="s">
        <v>2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1:15" ht="27" customHeight="1" thickBot="1" x14ac:dyDescent="0.3">
      <c r="A15" s="75" t="s">
        <v>3</v>
      </c>
      <c r="B15" s="66" t="s">
        <v>4</v>
      </c>
      <c r="C15" s="67"/>
      <c r="D15" s="68" t="s">
        <v>5</v>
      </c>
      <c r="E15" s="68" t="s">
        <v>6</v>
      </c>
      <c r="F15" s="68" t="s">
        <v>7</v>
      </c>
      <c r="G15" s="68" t="s">
        <v>46</v>
      </c>
      <c r="H15" s="66" t="s">
        <v>24</v>
      </c>
      <c r="I15" s="67"/>
      <c r="J15" s="68" t="s">
        <v>38</v>
      </c>
      <c r="K15" s="48"/>
      <c r="L15" s="48"/>
      <c r="M15" s="68" t="s">
        <v>8</v>
      </c>
      <c r="N15" s="68" t="s">
        <v>27</v>
      </c>
      <c r="O15" s="71" t="s">
        <v>33</v>
      </c>
    </row>
    <row r="16" spans="1:15" ht="2.25" customHeight="1" thickBot="1" x14ac:dyDescent="0.3">
      <c r="A16" s="76"/>
      <c r="B16" s="77"/>
      <c r="C16" s="78"/>
      <c r="D16" s="70"/>
      <c r="E16" s="70"/>
      <c r="F16" s="70"/>
      <c r="G16" s="79"/>
      <c r="H16" s="50" t="s">
        <v>14</v>
      </c>
      <c r="I16" s="68" t="s">
        <v>26</v>
      </c>
      <c r="J16" s="69"/>
      <c r="K16" s="51"/>
      <c r="L16" s="51"/>
      <c r="M16" s="69"/>
      <c r="N16" s="70"/>
      <c r="O16" s="72"/>
    </row>
    <row r="17" spans="1:16" ht="26.25" customHeight="1" thickBot="1" x14ac:dyDescent="0.3">
      <c r="A17" s="76"/>
      <c r="B17" s="59" t="s">
        <v>9</v>
      </c>
      <c r="C17" s="59" t="s">
        <v>10</v>
      </c>
      <c r="D17" s="80"/>
      <c r="E17" s="80"/>
      <c r="F17" s="80"/>
      <c r="G17" s="86"/>
      <c r="H17" s="60" t="s">
        <v>25</v>
      </c>
      <c r="I17" s="80"/>
      <c r="J17" s="87"/>
      <c r="K17" s="58" t="s">
        <v>43</v>
      </c>
      <c r="L17" s="58" t="s">
        <v>44</v>
      </c>
      <c r="M17" s="87"/>
      <c r="N17" s="80"/>
      <c r="O17" s="81"/>
    </row>
    <row r="18" spans="1:16" ht="70.5" customHeight="1" thickBot="1" x14ac:dyDescent="0.3">
      <c r="A18" s="53">
        <v>1</v>
      </c>
      <c r="B18" s="25" t="s">
        <v>54</v>
      </c>
      <c r="C18" s="128" t="s">
        <v>52</v>
      </c>
      <c r="D18" s="126" t="s">
        <v>23</v>
      </c>
      <c r="E18" s="114" t="s">
        <v>48</v>
      </c>
      <c r="F18" s="122" t="s">
        <v>69</v>
      </c>
      <c r="G18" s="123">
        <v>16</v>
      </c>
      <c r="H18" s="123">
        <v>2</v>
      </c>
      <c r="I18" s="123">
        <v>0</v>
      </c>
      <c r="J18" s="124">
        <v>450100</v>
      </c>
      <c r="K18" s="125">
        <v>8500</v>
      </c>
      <c r="L18" s="125">
        <v>4300</v>
      </c>
      <c r="M18" s="125">
        <v>0</v>
      </c>
      <c r="N18" s="124"/>
      <c r="O18" s="124">
        <v>10400</v>
      </c>
      <c r="P18" s="115"/>
    </row>
    <row r="19" spans="1:16" ht="75" customHeight="1" thickBot="1" x14ac:dyDescent="0.3">
      <c r="A19" s="54">
        <v>1</v>
      </c>
      <c r="B19" s="25" t="s">
        <v>49</v>
      </c>
      <c r="C19" s="128" t="s">
        <v>50</v>
      </c>
      <c r="D19" s="25" t="s">
        <v>40</v>
      </c>
      <c r="E19" s="116" t="s">
        <v>55</v>
      </c>
      <c r="F19" s="25" t="s">
        <v>73</v>
      </c>
      <c r="G19" s="27">
        <v>8</v>
      </c>
      <c r="H19" s="27">
        <v>6</v>
      </c>
      <c r="I19" s="27">
        <v>0</v>
      </c>
      <c r="J19" s="26">
        <v>439600</v>
      </c>
      <c r="K19" s="46">
        <v>4250</v>
      </c>
      <c r="L19" s="46">
        <v>2800</v>
      </c>
      <c r="M19" s="46">
        <v>0</v>
      </c>
      <c r="N19" s="26">
        <v>11200</v>
      </c>
      <c r="O19" s="26">
        <v>11200</v>
      </c>
      <c r="P19" s="115"/>
    </row>
    <row r="20" spans="1:16" ht="75" customHeight="1" thickBot="1" x14ac:dyDescent="0.3">
      <c r="A20" s="54">
        <v>1</v>
      </c>
      <c r="B20" s="25" t="s">
        <v>53</v>
      </c>
      <c r="C20" s="127" t="s">
        <v>51</v>
      </c>
      <c r="D20" s="117" t="s">
        <v>40</v>
      </c>
      <c r="E20" s="118" t="s">
        <v>56</v>
      </c>
      <c r="F20" s="25" t="s">
        <v>73</v>
      </c>
      <c r="G20" s="119">
        <v>8</v>
      </c>
      <c r="H20" s="119">
        <v>6</v>
      </c>
      <c r="I20" s="119">
        <v>0</v>
      </c>
      <c r="J20" s="120">
        <v>419000</v>
      </c>
      <c r="K20" s="121">
        <v>4250</v>
      </c>
      <c r="L20" s="120">
        <v>2800</v>
      </c>
      <c r="M20" s="46">
        <v>0</v>
      </c>
      <c r="N20" s="26">
        <v>11200</v>
      </c>
      <c r="O20" s="26">
        <v>11200</v>
      </c>
      <c r="P20" s="115"/>
    </row>
    <row r="21" spans="1:16" ht="15.75" customHeight="1" thickBot="1" x14ac:dyDescent="0.3">
      <c r="A21" s="55">
        <f>SUM(A18:A20)</f>
        <v>3</v>
      </c>
      <c r="B21" s="82" t="s">
        <v>11</v>
      </c>
      <c r="C21" s="82"/>
      <c r="D21" s="82"/>
      <c r="E21" s="82"/>
      <c r="F21" s="82"/>
      <c r="G21" s="28">
        <f>SUM(G18:G20)</f>
        <v>32</v>
      </c>
      <c r="H21" s="28">
        <f>SUM(H18:H20)</f>
        <v>14</v>
      </c>
      <c r="I21" s="28">
        <f>SUM(I18:I20)</f>
        <v>0</v>
      </c>
      <c r="J21" s="129">
        <f>SUM(J18:J20)</f>
        <v>1308700</v>
      </c>
      <c r="K21" s="129">
        <f>SUM(K18:K20)</f>
        <v>17000</v>
      </c>
      <c r="L21" s="129">
        <f>SUM(L18:L20)</f>
        <v>9900</v>
      </c>
      <c r="M21" s="57">
        <f>SUM(M18:M20)</f>
        <v>0</v>
      </c>
      <c r="N21" s="129">
        <f>SUM(N18:N20)</f>
        <v>22400</v>
      </c>
      <c r="O21" s="130">
        <f>SUM(O18:O20)</f>
        <v>32800</v>
      </c>
    </row>
    <row r="22" spans="1:16" ht="15.75" customHeight="1" thickBot="1" x14ac:dyDescent="0.3">
      <c r="A22" s="83" t="s">
        <v>12</v>
      </c>
      <c r="B22" s="84"/>
      <c r="C22" s="84"/>
      <c r="D22" s="84"/>
      <c r="E22" s="84"/>
      <c r="F22" s="84"/>
      <c r="G22" s="84"/>
      <c r="H22" s="30"/>
      <c r="I22" s="30"/>
      <c r="J22" s="31"/>
      <c r="K22" s="31"/>
      <c r="L22" s="31"/>
      <c r="M22" s="57">
        <v>0</v>
      </c>
      <c r="N22" s="36">
        <f>-0.1*N21</f>
        <v>-2240</v>
      </c>
      <c r="O22" s="57">
        <f>N22</f>
        <v>-2240</v>
      </c>
    </row>
    <row r="23" spans="1:16" ht="15.75" customHeight="1" thickBot="1" x14ac:dyDescent="0.3">
      <c r="A23" s="82" t="s">
        <v>13</v>
      </c>
      <c r="B23" s="82"/>
      <c r="C23" s="82"/>
      <c r="D23" s="82"/>
      <c r="E23" s="82"/>
      <c r="F23" s="82"/>
      <c r="G23" s="82"/>
      <c r="H23" s="32"/>
      <c r="I23" s="32"/>
      <c r="J23" s="33"/>
      <c r="K23" s="33"/>
      <c r="L23" s="33"/>
      <c r="M23" s="57">
        <f>+M21+M22</f>
        <v>0</v>
      </c>
      <c r="N23" s="29">
        <f>+N21-N22</f>
        <v>24640</v>
      </c>
      <c r="O23" s="57">
        <f>+O21-O22</f>
        <v>35040</v>
      </c>
    </row>
    <row r="24" spans="1:16" x14ac:dyDescent="0.25">
      <c r="A24" s="15"/>
      <c r="B24" s="15"/>
      <c r="C24" s="15"/>
      <c r="D24" s="15"/>
      <c r="E24" s="15"/>
      <c r="F24" s="15"/>
      <c r="G24" s="15"/>
      <c r="H24" s="16"/>
      <c r="I24" s="16"/>
      <c r="J24" s="17"/>
      <c r="K24" s="17"/>
      <c r="L24" s="17"/>
      <c r="M24" s="17"/>
      <c r="N24" s="17"/>
      <c r="O24" s="18"/>
    </row>
    <row r="25" spans="1:16" ht="16.5" customHeight="1" thickBot="1" x14ac:dyDescent="0.3">
      <c r="A25" s="85" t="s">
        <v>29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19"/>
      <c r="O25" s="19"/>
    </row>
    <row r="26" spans="1:16" ht="23.25" customHeight="1" thickBot="1" x14ac:dyDescent="0.3">
      <c r="A26" s="75" t="s">
        <v>3</v>
      </c>
      <c r="B26" s="66" t="s">
        <v>4</v>
      </c>
      <c r="C26" s="67"/>
      <c r="D26" s="68" t="s">
        <v>5</v>
      </c>
      <c r="E26" s="68" t="s">
        <v>6</v>
      </c>
      <c r="F26" s="68" t="s">
        <v>7</v>
      </c>
      <c r="G26" s="68" t="s">
        <v>32</v>
      </c>
      <c r="H26" s="66" t="s">
        <v>24</v>
      </c>
      <c r="I26" s="67"/>
      <c r="J26" s="68" t="s">
        <v>38</v>
      </c>
      <c r="K26" s="48"/>
      <c r="L26" s="48"/>
      <c r="M26" s="68" t="s">
        <v>8</v>
      </c>
      <c r="N26" s="68" t="s">
        <v>27</v>
      </c>
      <c r="O26" s="71" t="s">
        <v>33</v>
      </c>
    </row>
    <row r="27" spans="1:16" ht="0.75" customHeight="1" thickBot="1" x14ac:dyDescent="0.3">
      <c r="A27" s="76"/>
      <c r="B27" s="77"/>
      <c r="C27" s="78"/>
      <c r="D27" s="70"/>
      <c r="E27" s="70"/>
      <c r="F27" s="70"/>
      <c r="G27" s="79"/>
      <c r="H27" s="68" t="s">
        <v>25</v>
      </c>
      <c r="I27" s="68" t="s">
        <v>26</v>
      </c>
      <c r="J27" s="69"/>
      <c r="K27" s="51"/>
      <c r="L27" s="51"/>
      <c r="M27" s="69"/>
      <c r="N27" s="70"/>
      <c r="O27" s="72"/>
    </row>
    <row r="28" spans="1:16" ht="28.5" customHeight="1" thickBot="1" x14ac:dyDescent="0.3">
      <c r="A28" s="76"/>
      <c r="B28" s="52" t="s">
        <v>9</v>
      </c>
      <c r="C28" s="47" t="s">
        <v>10</v>
      </c>
      <c r="D28" s="70"/>
      <c r="E28" s="70"/>
      <c r="F28" s="70"/>
      <c r="G28" s="79"/>
      <c r="H28" s="70"/>
      <c r="I28" s="70"/>
      <c r="J28" s="69"/>
      <c r="K28" s="49" t="s">
        <v>43</v>
      </c>
      <c r="L28" s="49" t="s">
        <v>44</v>
      </c>
      <c r="M28" s="69"/>
      <c r="N28" s="70"/>
      <c r="O28" s="73"/>
    </row>
    <row r="29" spans="1:16" ht="46.5" customHeight="1" thickBot="1" x14ac:dyDescent="0.3">
      <c r="A29" s="56">
        <v>1</v>
      </c>
      <c r="B29" s="25" t="s">
        <v>62</v>
      </c>
      <c r="C29" s="128" t="s">
        <v>70</v>
      </c>
      <c r="D29" s="25" t="s">
        <v>28</v>
      </c>
      <c r="E29" s="142" t="s">
        <v>58</v>
      </c>
      <c r="F29" s="25" t="s">
        <v>66</v>
      </c>
      <c r="G29" s="133">
        <v>8</v>
      </c>
      <c r="H29" s="27">
        <v>0</v>
      </c>
      <c r="I29" s="27">
        <v>0</v>
      </c>
      <c r="J29" s="26">
        <v>500000</v>
      </c>
      <c r="K29" s="26">
        <v>0</v>
      </c>
      <c r="L29" s="134">
        <v>4750</v>
      </c>
      <c r="M29" s="26">
        <v>0</v>
      </c>
      <c r="N29" s="26">
        <v>0</v>
      </c>
      <c r="O29" s="143">
        <f>M29+N29</f>
        <v>0</v>
      </c>
      <c r="P29" s="115"/>
    </row>
    <row r="30" spans="1:16" ht="66" customHeight="1" thickBot="1" x14ac:dyDescent="0.3">
      <c r="A30" s="56">
        <v>1</v>
      </c>
      <c r="B30" s="25" t="s">
        <v>62</v>
      </c>
      <c r="C30" s="128" t="s">
        <v>72</v>
      </c>
      <c r="D30" s="25" t="s">
        <v>28</v>
      </c>
      <c r="E30" s="142" t="s">
        <v>58</v>
      </c>
      <c r="F30" s="25" t="s">
        <v>57</v>
      </c>
      <c r="G30" s="133">
        <v>16</v>
      </c>
      <c r="H30" s="27">
        <v>0</v>
      </c>
      <c r="I30" s="27">
        <v>0</v>
      </c>
      <c r="J30" s="26">
        <v>500000</v>
      </c>
      <c r="K30" s="26">
        <v>0</v>
      </c>
      <c r="L30" s="134">
        <v>4750</v>
      </c>
      <c r="M30" s="26">
        <v>0</v>
      </c>
      <c r="N30" s="26">
        <v>0</v>
      </c>
      <c r="O30" s="143">
        <f t="shared" ref="O30:O32" si="0">M30+N30</f>
        <v>0</v>
      </c>
      <c r="P30" s="115"/>
    </row>
    <row r="31" spans="1:16" ht="53.25" customHeight="1" thickBot="1" x14ac:dyDescent="0.3">
      <c r="A31" s="56">
        <v>2</v>
      </c>
      <c r="B31" s="25" t="s">
        <v>62</v>
      </c>
      <c r="C31" s="128" t="s">
        <v>71</v>
      </c>
      <c r="D31" s="25" t="s">
        <v>28</v>
      </c>
      <c r="E31" s="142" t="s">
        <v>59</v>
      </c>
      <c r="F31" s="25" t="s">
        <v>68</v>
      </c>
      <c r="G31" s="133">
        <v>8</v>
      </c>
      <c r="H31" s="27">
        <v>0</v>
      </c>
      <c r="I31" s="27">
        <v>0</v>
      </c>
      <c r="J31" s="26">
        <v>570000</v>
      </c>
      <c r="K31" s="26">
        <v>0</v>
      </c>
      <c r="L31" s="134">
        <v>4750</v>
      </c>
      <c r="M31" s="26">
        <v>0</v>
      </c>
      <c r="N31" s="26">
        <v>0</v>
      </c>
      <c r="O31" s="143">
        <f t="shared" si="0"/>
        <v>0</v>
      </c>
      <c r="P31" s="115"/>
    </row>
    <row r="32" spans="1:16" ht="41.25" customHeight="1" thickBot="1" x14ac:dyDescent="0.3">
      <c r="A32" s="56">
        <v>1</v>
      </c>
      <c r="B32" s="25" t="s">
        <v>61</v>
      </c>
      <c r="C32" s="128" t="s">
        <v>70</v>
      </c>
      <c r="D32" s="25" t="s">
        <v>28</v>
      </c>
      <c r="E32" s="142" t="s">
        <v>60</v>
      </c>
      <c r="F32" s="25" t="s">
        <v>66</v>
      </c>
      <c r="G32" s="135">
        <v>8</v>
      </c>
      <c r="H32" s="27">
        <v>0</v>
      </c>
      <c r="I32" s="27">
        <v>0</v>
      </c>
      <c r="J32" s="26">
        <v>500000</v>
      </c>
      <c r="K32" s="136">
        <v>4200</v>
      </c>
      <c r="L32" s="137">
        <v>21311.15</v>
      </c>
      <c r="M32" s="26">
        <v>0</v>
      </c>
      <c r="N32" s="26">
        <v>14000</v>
      </c>
      <c r="O32" s="143">
        <f t="shared" si="0"/>
        <v>14000</v>
      </c>
      <c r="P32" s="115"/>
    </row>
    <row r="33" spans="1:15" ht="15.75" thickBot="1" x14ac:dyDescent="0.3">
      <c r="A33" s="56">
        <f>SUM(A29:A32)</f>
        <v>5</v>
      </c>
      <c r="B33" s="88" t="s">
        <v>11</v>
      </c>
      <c r="C33" s="89"/>
      <c r="D33" s="89"/>
      <c r="E33" s="89"/>
      <c r="F33" s="90"/>
      <c r="G33" s="34">
        <f t="shared" ref="G33:O33" si="1">SUM(G29:G32)</f>
        <v>40</v>
      </c>
      <c r="H33" s="34">
        <f t="shared" si="1"/>
        <v>0</v>
      </c>
      <c r="I33" s="34">
        <f t="shared" si="1"/>
        <v>0</v>
      </c>
      <c r="J33" s="131">
        <f t="shared" si="1"/>
        <v>2070000</v>
      </c>
      <c r="K33" s="131">
        <f t="shared" si="1"/>
        <v>4200</v>
      </c>
      <c r="L33" s="131">
        <f t="shared" si="1"/>
        <v>35561.15</v>
      </c>
      <c r="M33" s="131">
        <f t="shared" si="1"/>
        <v>0</v>
      </c>
      <c r="N33" s="131">
        <f t="shared" si="1"/>
        <v>14000</v>
      </c>
      <c r="O33" s="131">
        <f t="shared" si="1"/>
        <v>14000</v>
      </c>
    </row>
    <row r="34" spans="1:15" ht="15.75" thickBot="1" x14ac:dyDescent="0.3">
      <c r="A34" s="91" t="s">
        <v>12</v>
      </c>
      <c r="B34" s="92"/>
      <c r="C34" s="92"/>
      <c r="D34" s="92"/>
      <c r="E34" s="92"/>
      <c r="F34" s="92"/>
      <c r="G34" s="93"/>
      <c r="H34" s="35"/>
      <c r="I34" s="35"/>
      <c r="J34" s="36"/>
      <c r="K34" s="36"/>
      <c r="L34" s="36"/>
      <c r="M34" s="131">
        <v>0</v>
      </c>
      <c r="N34" s="36">
        <f>-0.1*N33</f>
        <v>-1400</v>
      </c>
      <c r="O34" s="129">
        <f>SUM(N34:N34)</f>
        <v>-1400</v>
      </c>
    </row>
    <row r="35" spans="1:15" ht="15.75" thickBot="1" x14ac:dyDescent="0.3">
      <c r="A35" s="88" t="s">
        <v>15</v>
      </c>
      <c r="B35" s="89"/>
      <c r="C35" s="89"/>
      <c r="D35" s="89"/>
      <c r="E35" s="89"/>
      <c r="F35" s="89"/>
      <c r="G35" s="90"/>
      <c r="H35" s="37"/>
      <c r="I35" s="37"/>
      <c r="J35" s="36"/>
      <c r="K35" s="36"/>
      <c r="L35" s="36"/>
      <c r="M35" s="131">
        <f>SUM(M33:M34)</f>
        <v>0</v>
      </c>
      <c r="N35" s="29">
        <f>+N33-N34</f>
        <v>15400</v>
      </c>
      <c r="O35" s="57">
        <f>+O33-O34</f>
        <v>15400</v>
      </c>
    </row>
    <row r="36" spans="1:15" x14ac:dyDescent="0.25">
      <c r="A36" s="144"/>
      <c r="B36" s="144"/>
      <c r="C36" s="144"/>
      <c r="D36" s="144"/>
      <c r="E36" s="144"/>
      <c r="F36" s="144"/>
      <c r="G36" s="144"/>
      <c r="H36" s="145"/>
      <c r="I36" s="145"/>
      <c r="J36" s="146"/>
      <c r="K36" s="146"/>
      <c r="L36" s="146"/>
      <c r="M36" s="147"/>
      <c r="N36" s="148"/>
      <c r="O36" s="149"/>
    </row>
    <row r="37" spans="1:15" x14ac:dyDescent="0.25">
      <c r="A37" s="144"/>
      <c r="B37" s="144"/>
      <c r="C37" s="144"/>
      <c r="D37" s="144"/>
      <c r="E37" s="144"/>
      <c r="F37" s="144"/>
      <c r="G37" s="144"/>
      <c r="H37" s="145"/>
      <c r="I37" s="145"/>
      <c r="J37" s="146"/>
      <c r="K37" s="146"/>
      <c r="L37" s="146"/>
      <c r="M37" s="147"/>
      <c r="N37" s="148"/>
      <c r="O37" s="149"/>
    </row>
    <row r="38" spans="1:15" x14ac:dyDescent="0.25">
      <c r="A38" s="144"/>
      <c r="B38" s="144"/>
      <c r="C38" s="144"/>
      <c r="D38" s="144"/>
      <c r="E38" s="144"/>
      <c r="F38" s="144"/>
      <c r="G38" s="144"/>
      <c r="H38" s="145"/>
      <c r="I38" s="145"/>
      <c r="J38" s="146"/>
      <c r="K38" s="146"/>
      <c r="L38" s="146"/>
      <c r="M38" s="147"/>
      <c r="N38" s="148"/>
      <c r="O38" s="149"/>
    </row>
    <row r="39" spans="1:15" x14ac:dyDescent="0.25">
      <c r="A39" s="144"/>
      <c r="B39" s="144"/>
      <c r="C39" s="144"/>
      <c r="D39" s="144"/>
      <c r="E39" s="144"/>
      <c r="F39" s="144"/>
      <c r="G39" s="144"/>
      <c r="H39" s="145"/>
      <c r="I39" s="145"/>
      <c r="J39" s="146"/>
      <c r="K39" s="146"/>
      <c r="L39" s="146"/>
      <c r="M39" s="147"/>
      <c r="N39" s="148"/>
      <c r="O39" s="149"/>
    </row>
    <row r="40" spans="1:15" x14ac:dyDescent="0.25">
      <c r="A40" s="144"/>
      <c r="B40" s="144"/>
      <c r="C40" s="144"/>
      <c r="D40" s="144"/>
      <c r="E40" s="144"/>
      <c r="F40" s="144"/>
      <c r="G40" s="144"/>
      <c r="H40" s="145"/>
      <c r="I40" s="145"/>
      <c r="J40" s="146"/>
      <c r="K40" s="146"/>
      <c r="L40" s="146"/>
      <c r="M40" s="147"/>
      <c r="N40" s="148"/>
      <c r="O40" s="149"/>
    </row>
    <row r="41" spans="1:15" x14ac:dyDescent="0.25">
      <c r="A41" s="15"/>
      <c r="B41" s="15"/>
      <c r="C41" s="15"/>
      <c r="D41" s="15"/>
      <c r="E41" s="15"/>
      <c r="F41" s="15"/>
      <c r="G41" s="15"/>
      <c r="H41" s="16"/>
      <c r="I41" s="16"/>
      <c r="J41" s="17"/>
      <c r="K41" s="17"/>
      <c r="L41" s="17"/>
      <c r="M41" s="17"/>
      <c r="N41" s="17"/>
      <c r="O41" s="18"/>
    </row>
    <row r="42" spans="1:15" ht="15.75" customHeight="1" thickBot="1" x14ac:dyDescent="0.3">
      <c r="A42" s="85" t="s">
        <v>34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11"/>
      <c r="O42" s="11"/>
    </row>
    <row r="43" spans="1:15" ht="23.25" customHeight="1" thickBot="1" x14ac:dyDescent="0.3">
      <c r="A43" s="75" t="s">
        <v>3</v>
      </c>
      <c r="B43" s="66" t="s">
        <v>4</v>
      </c>
      <c r="C43" s="67"/>
      <c r="D43" s="68" t="s">
        <v>5</v>
      </c>
      <c r="E43" s="68" t="s">
        <v>6</v>
      </c>
      <c r="F43" s="68" t="s">
        <v>7</v>
      </c>
      <c r="G43" s="68" t="s">
        <v>32</v>
      </c>
      <c r="H43" s="66" t="s">
        <v>24</v>
      </c>
      <c r="I43" s="67"/>
      <c r="J43" s="68" t="s">
        <v>38</v>
      </c>
      <c r="K43" s="48"/>
      <c r="L43" s="48"/>
      <c r="M43" s="68" t="s">
        <v>8</v>
      </c>
      <c r="N43" s="68" t="s">
        <v>27</v>
      </c>
      <c r="O43" s="71" t="s">
        <v>33</v>
      </c>
    </row>
    <row r="44" spans="1:15" ht="2.25" customHeight="1" thickBot="1" x14ac:dyDescent="0.3">
      <c r="A44" s="76"/>
      <c r="B44" s="77"/>
      <c r="C44" s="78"/>
      <c r="D44" s="79"/>
      <c r="E44" s="79"/>
      <c r="F44" s="79"/>
      <c r="G44" s="79"/>
      <c r="H44" s="68" t="s">
        <v>25</v>
      </c>
      <c r="I44" s="68" t="s">
        <v>26</v>
      </c>
      <c r="J44" s="69"/>
      <c r="K44" s="51"/>
      <c r="L44" s="51"/>
      <c r="M44" s="69"/>
      <c r="N44" s="70"/>
      <c r="O44" s="72"/>
    </row>
    <row r="45" spans="1:15" ht="28.5" customHeight="1" thickBot="1" x14ac:dyDescent="0.3">
      <c r="A45" s="76"/>
      <c r="B45" s="48" t="s">
        <v>9</v>
      </c>
      <c r="C45" s="47" t="s">
        <v>10</v>
      </c>
      <c r="D45" s="86"/>
      <c r="E45" s="86"/>
      <c r="F45" s="86"/>
      <c r="G45" s="86"/>
      <c r="H45" s="80"/>
      <c r="I45" s="80"/>
      <c r="J45" s="87"/>
      <c r="K45" s="49" t="s">
        <v>43</v>
      </c>
      <c r="L45" s="49" t="s">
        <v>44</v>
      </c>
      <c r="M45" s="69"/>
      <c r="N45" s="80"/>
      <c r="O45" s="81"/>
    </row>
    <row r="46" spans="1:15" ht="45.75" customHeight="1" thickBot="1" x14ac:dyDescent="0.3">
      <c r="A46" s="54">
        <v>1</v>
      </c>
      <c r="B46" s="132" t="s">
        <v>63</v>
      </c>
      <c r="C46" s="138" t="s">
        <v>67</v>
      </c>
      <c r="D46" s="132" t="s">
        <v>22</v>
      </c>
      <c r="E46" s="139" t="s">
        <v>65</v>
      </c>
      <c r="F46" s="132" t="s">
        <v>64</v>
      </c>
      <c r="G46" s="132">
        <v>8</v>
      </c>
      <c r="H46" s="132">
        <v>2</v>
      </c>
      <c r="I46" s="132">
        <v>0</v>
      </c>
      <c r="J46" s="26">
        <v>570000</v>
      </c>
      <c r="K46" s="140">
        <v>4250</v>
      </c>
      <c r="L46" s="140">
        <v>2650</v>
      </c>
      <c r="M46" s="140">
        <v>0</v>
      </c>
      <c r="N46" s="141">
        <v>10400</v>
      </c>
      <c r="O46" s="141">
        <f>SUM(M46:N46)</f>
        <v>10400</v>
      </c>
    </row>
    <row r="47" spans="1:15" ht="13.5" customHeight="1" thickBot="1" x14ac:dyDescent="0.3">
      <c r="A47" s="56">
        <f>SUM(A46:A46)</f>
        <v>1</v>
      </c>
      <c r="B47" s="88" t="s">
        <v>11</v>
      </c>
      <c r="C47" s="89"/>
      <c r="D47" s="89"/>
      <c r="E47" s="89"/>
      <c r="F47" s="90"/>
      <c r="G47" s="34">
        <f>SUM(G46:G46)</f>
        <v>8</v>
      </c>
      <c r="H47" s="34">
        <f>SUM(H46:H46)</f>
        <v>2</v>
      </c>
      <c r="I47" s="34">
        <f>SUM(I46:I46)</f>
        <v>0</v>
      </c>
      <c r="J47" s="131">
        <f>SUM(J46:J46)</f>
        <v>570000</v>
      </c>
      <c r="K47" s="131">
        <f>SUM(K46:K46)</f>
        <v>4250</v>
      </c>
      <c r="L47" s="131">
        <f>SUM(L46:L46)</f>
        <v>2650</v>
      </c>
      <c r="M47" s="131">
        <f>SUM(M46:M46)</f>
        <v>0</v>
      </c>
      <c r="N47" s="131">
        <f>SUM(N46:N46)</f>
        <v>10400</v>
      </c>
      <c r="O47" s="131">
        <f>SUM(O46:O46)</f>
        <v>10400</v>
      </c>
    </row>
    <row r="48" spans="1:15" ht="13.5" customHeight="1" thickBot="1" x14ac:dyDescent="0.3">
      <c r="A48" s="91" t="s">
        <v>12</v>
      </c>
      <c r="B48" s="92"/>
      <c r="C48" s="92"/>
      <c r="D48" s="92"/>
      <c r="E48" s="92"/>
      <c r="F48" s="92"/>
      <c r="G48" s="93"/>
      <c r="H48" s="20"/>
      <c r="I48" s="20"/>
      <c r="J48" s="131"/>
      <c r="K48" s="131"/>
      <c r="L48" s="131"/>
      <c r="M48" s="131">
        <v>0</v>
      </c>
      <c r="N48" s="131">
        <f>-0.1*N47</f>
        <v>-1040</v>
      </c>
      <c r="O48" s="131">
        <f>SUM(N48:N48)</f>
        <v>-1040</v>
      </c>
    </row>
    <row r="49" spans="1:15" ht="14.25" customHeight="1" thickBot="1" x14ac:dyDescent="0.3">
      <c r="A49" s="88" t="s">
        <v>15</v>
      </c>
      <c r="B49" s="89"/>
      <c r="C49" s="89"/>
      <c r="D49" s="89"/>
      <c r="E49" s="89"/>
      <c r="F49" s="89"/>
      <c r="G49" s="90"/>
      <c r="H49" s="21"/>
      <c r="I49" s="21"/>
      <c r="J49" s="131"/>
      <c r="K49" s="131"/>
      <c r="L49" s="131"/>
      <c r="M49" s="131">
        <f>SUM(M47:M48)</f>
        <v>0</v>
      </c>
      <c r="N49" s="131">
        <f>+N47-N48</f>
        <v>11440</v>
      </c>
      <c r="O49" s="131">
        <f>+O47-O48</f>
        <v>11440</v>
      </c>
    </row>
    <row r="50" spans="1:15" ht="14.25" customHeight="1" x14ac:dyDescent="0.25">
      <c r="A50" s="7"/>
      <c r="B50" s="7"/>
      <c r="C50" s="7"/>
      <c r="D50" s="7"/>
      <c r="E50" s="7"/>
      <c r="F50" s="7"/>
      <c r="G50" s="7"/>
      <c r="H50" s="16"/>
      <c r="I50" s="16"/>
      <c r="J50" s="17"/>
      <c r="K50" s="17"/>
      <c r="L50" s="17"/>
      <c r="M50" s="8"/>
      <c r="N50" s="8"/>
      <c r="O50" s="8"/>
    </row>
    <row r="51" spans="1:15" x14ac:dyDescent="0.25">
      <c r="A51" s="7"/>
      <c r="B51" s="7"/>
      <c r="C51" s="7"/>
      <c r="D51" s="7"/>
      <c r="E51" s="7"/>
      <c r="F51" s="7"/>
      <c r="G51" s="7"/>
      <c r="H51" s="5"/>
      <c r="I51" s="5"/>
      <c r="J51" s="8"/>
      <c r="K51" s="8"/>
      <c r="L51" s="8"/>
      <c r="M51" s="8"/>
      <c r="N51" s="8"/>
      <c r="O51" s="9"/>
    </row>
    <row r="52" spans="1:15" ht="17.25" customHeight="1" x14ac:dyDescent="0.25">
      <c r="A52" s="5"/>
      <c r="B52" s="5"/>
      <c r="C52" s="5"/>
      <c r="D52" s="5"/>
      <c r="E52" s="5"/>
      <c r="F52" s="5"/>
      <c r="G52" s="5"/>
      <c r="H52" s="38"/>
      <c r="I52" s="38"/>
      <c r="J52" s="39"/>
      <c r="K52" s="39"/>
      <c r="L52" s="39"/>
      <c r="M52" s="23"/>
      <c r="N52" s="23"/>
      <c r="O52" s="23"/>
    </row>
    <row r="53" spans="1:15" ht="27.75" hidden="1" customHeight="1" thickBot="1" x14ac:dyDescent="0.3">
      <c r="A53" s="97" t="s">
        <v>16</v>
      </c>
      <c r="B53" s="97"/>
      <c r="C53" s="97"/>
      <c r="D53" s="97" t="s">
        <v>39</v>
      </c>
      <c r="E53" s="97"/>
      <c r="F53" s="97" t="s">
        <v>42</v>
      </c>
      <c r="G53" s="97"/>
      <c r="H53" s="38"/>
      <c r="I53" s="38"/>
      <c r="J53" s="39"/>
      <c r="K53" s="39"/>
      <c r="L53" s="39"/>
      <c r="M53" s="23"/>
      <c r="N53" s="23"/>
      <c r="O53" s="23"/>
    </row>
    <row r="54" spans="1:15" ht="27.75" hidden="1" customHeight="1" thickBot="1" x14ac:dyDescent="0.3">
      <c r="A54" s="94" t="s">
        <v>36</v>
      </c>
      <c r="B54" s="94"/>
      <c r="C54" s="94"/>
      <c r="D54" s="95">
        <v>8000000</v>
      </c>
      <c r="E54" s="95"/>
      <c r="F54" s="95">
        <v>0</v>
      </c>
      <c r="G54" s="95"/>
      <c r="H54" s="38"/>
      <c r="I54" s="38"/>
      <c r="J54" s="39"/>
      <c r="K54" s="39"/>
      <c r="L54" s="39"/>
      <c r="M54" s="23"/>
      <c r="N54" s="23"/>
      <c r="O54" s="23"/>
    </row>
    <row r="55" spans="1:15" ht="20.100000000000001" hidden="1" customHeight="1" thickBot="1" x14ac:dyDescent="0.3">
      <c r="A55" s="94" t="s">
        <v>17</v>
      </c>
      <c r="B55" s="94"/>
      <c r="C55" s="94"/>
      <c r="D55" s="96">
        <v>30</v>
      </c>
      <c r="E55" s="96"/>
      <c r="F55" s="82">
        <v>0</v>
      </c>
      <c r="G55" s="82"/>
      <c r="H55" s="5"/>
      <c r="I55" s="5"/>
      <c r="J55" s="8"/>
      <c r="K55" s="8"/>
      <c r="L55" s="8"/>
      <c r="M55" s="8"/>
      <c r="N55" s="8"/>
      <c r="O55" s="9"/>
    </row>
    <row r="56" spans="1:15" ht="31.5" hidden="1" customHeight="1" thickBot="1" x14ac:dyDescent="0.3">
      <c r="A56" s="102" t="s">
        <v>41</v>
      </c>
      <c r="B56" s="103"/>
      <c r="C56" s="104"/>
      <c r="D56" s="105">
        <v>60</v>
      </c>
      <c r="E56" s="106"/>
      <c r="F56" s="82">
        <f>A21+A33+A47+0</f>
        <v>9</v>
      </c>
      <c r="G56" s="82"/>
      <c r="H56" s="5"/>
      <c r="I56" s="5"/>
      <c r="J56" s="8"/>
      <c r="K56" s="8"/>
      <c r="L56" s="8"/>
      <c r="M56" s="8"/>
      <c r="N56" s="8"/>
      <c r="O56" s="9"/>
    </row>
    <row r="57" spans="1:15" ht="20.100000000000001" hidden="1" customHeight="1" thickBot="1" x14ac:dyDescent="0.3">
      <c r="A57" s="94" t="s">
        <v>18</v>
      </c>
      <c r="B57" s="94"/>
      <c r="C57" s="94"/>
      <c r="D57" s="98">
        <v>1223</v>
      </c>
      <c r="E57" s="98"/>
      <c r="F57" s="82" t="e">
        <f>(H21+I21)+(H33+I33)+(H47+I47)+(#REF!+#REF!)</f>
        <v>#REF!</v>
      </c>
      <c r="G57" s="82"/>
      <c r="H57" s="5"/>
      <c r="I57" s="5"/>
      <c r="J57" s="8"/>
      <c r="K57" s="8"/>
      <c r="L57" s="8"/>
      <c r="M57" s="8"/>
      <c r="N57" s="8"/>
      <c r="O57" s="9"/>
    </row>
    <row r="58" spans="1:15" ht="20.100000000000001" hidden="1" customHeight="1" thickBot="1" x14ac:dyDescent="0.3">
      <c r="A58" s="94" t="s">
        <v>37</v>
      </c>
      <c r="B58" s="94"/>
      <c r="C58" s="94"/>
      <c r="D58" s="98">
        <v>320</v>
      </c>
      <c r="E58" s="98"/>
      <c r="F58" s="99" t="e">
        <f>G21+G33+G47+#REF!</f>
        <v>#REF!</v>
      </c>
      <c r="G58" s="82"/>
      <c r="H58" s="5"/>
      <c r="I58" s="5"/>
      <c r="J58" s="8"/>
      <c r="K58" s="8"/>
      <c r="L58" s="8"/>
      <c r="M58" s="8"/>
      <c r="N58" s="8"/>
      <c r="O58" s="9"/>
    </row>
    <row r="59" spans="1:15" ht="20.100000000000001" hidden="1" customHeight="1" thickBot="1" x14ac:dyDescent="0.3">
      <c r="A59" s="100" t="s">
        <v>19</v>
      </c>
      <c r="B59" s="100"/>
      <c r="C59" s="100"/>
      <c r="D59" s="95">
        <v>2000000</v>
      </c>
      <c r="E59" s="95"/>
      <c r="F59" s="101" t="e">
        <f>M21+M33+M47+#REF!</f>
        <v>#REF!</v>
      </c>
      <c r="G59" s="101"/>
      <c r="H59" s="10" t="s">
        <v>14</v>
      </c>
      <c r="I59" s="5"/>
      <c r="J59" s="8"/>
      <c r="K59" s="8"/>
      <c r="L59" s="8"/>
      <c r="M59" s="24"/>
      <c r="N59" s="8"/>
      <c r="O59" s="9"/>
    </row>
    <row r="60" spans="1:15" ht="20.100000000000001" hidden="1" customHeight="1" thickBot="1" x14ac:dyDescent="0.3">
      <c r="A60" s="100" t="s">
        <v>20</v>
      </c>
      <c r="B60" s="100"/>
      <c r="C60" s="100"/>
      <c r="D60" s="95">
        <f>6000000-D61</f>
        <v>4000000</v>
      </c>
      <c r="E60" s="95"/>
      <c r="F60" s="101" t="e">
        <f>N21+N33+#REF!</f>
        <v>#REF!</v>
      </c>
      <c r="G60" s="101"/>
      <c r="H60" s="5"/>
      <c r="I60" s="5"/>
      <c r="J60" s="8"/>
      <c r="K60" s="8"/>
      <c r="L60" s="8"/>
      <c r="M60" s="8"/>
      <c r="N60" s="8"/>
      <c r="O60" s="9"/>
    </row>
    <row r="61" spans="1:15" ht="20.100000000000001" hidden="1" customHeight="1" thickBot="1" x14ac:dyDescent="0.3">
      <c r="A61" s="100" t="s">
        <v>21</v>
      </c>
      <c r="B61" s="100"/>
      <c r="C61" s="100"/>
      <c r="D61" s="95">
        <f>D54*0.25</f>
        <v>2000000</v>
      </c>
      <c r="E61" s="95"/>
      <c r="F61" s="101" t="e">
        <f>-(#REF!+O48+O34+O22)</f>
        <v>#REF!</v>
      </c>
      <c r="G61" s="101"/>
      <c r="H61" s="10" t="s">
        <v>14</v>
      </c>
      <c r="I61" s="5"/>
      <c r="J61" s="8"/>
      <c r="K61" s="8"/>
      <c r="L61" s="8"/>
      <c r="M61" s="8"/>
      <c r="N61" s="8"/>
      <c r="O61" s="9"/>
    </row>
    <row r="62" spans="1:15" ht="20.100000000000001" hidden="1" customHeight="1" thickBot="1" x14ac:dyDescent="0.3">
      <c r="A62" s="109" t="s">
        <v>35</v>
      </c>
      <c r="B62" s="109"/>
      <c r="C62" s="109"/>
      <c r="D62" s="110">
        <f>+D59+D60+D61</f>
        <v>8000000</v>
      </c>
      <c r="E62" s="110"/>
      <c r="F62" s="110" t="e">
        <f>F59+F60+F61</f>
        <v>#REF!</v>
      </c>
      <c r="G62" s="110"/>
      <c r="H62" s="10" t="s">
        <v>14</v>
      </c>
      <c r="I62" s="10" t="s">
        <v>14</v>
      </c>
      <c r="J62" s="8"/>
      <c r="K62" s="8"/>
      <c r="L62" s="8"/>
      <c r="M62" s="8"/>
      <c r="N62" s="8"/>
      <c r="O62" s="9"/>
    </row>
    <row r="63" spans="1:15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44" t="s">
        <v>14</v>
      </c>
      <c r="J63" s="1"/>
      <c r="K63" s="1"/>
      <c r="L63" s="1"/>
      <c r="M63" s="1"/>
      <c r="N63" s="1"/>
      <c r="O63" s="1"/>
    </row>
    <row r="64" spans="1:15" x14ac:dyDescent="0.25">
      <c r="A64" s="1"/>
      <c r="B64" s="111"/>
      <c r="C64" s="111"/>
      <c r="D64" s="111"/>
      <c r="E64" s="43"/>
      <c r="F64" s="43"/>
      <c r="G64" s="43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41"/>
      <c r="C65" s="41"/>
      <c r="D65" s="41"/>
      <c r="E65" s="40"/>
      <c r="F65" s="41"/>
      <c r="G65" s="42"/>
      <c r="H65" s="4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41"/>
      <c r="C66" s="41"/>
      <c r="D66" s="41"/>
      <c r="E66" s="40"/>
      <c r="F66" s="41"/>
      <c r="G66" s="42"/>
      <c r="H66" s="4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12"/>
      <c r="C67" s="112"/>
      <c r="D67" s="112"/>
      <c r="E67" s="113"/>
      <c r="F67" s="113"/>
      <c r="G67" s="113"/>
      <c r="H67" s="45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107"/>
      <c r="C68" s="107"/>
      <c r="D68" s="107"/>
      <c r="E68" s="108"/>
      <c r="F68" s="108"/>
      <c r="G68" s="108"/>
      <c r="H68" s="4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</sheetData>
  <mergeCells count="91">
    <mergeCell ref="B68:D68"/>
    <mergeCell ref="E68:G68"/>
    <mergeCell ref="A62:C62"/>
    <mergeCell ref="D62:E62"/>
    <mergeCell ref="F62:G62"/>
    <mergeCell ref="B64:D64"/>
    <mergeCell ref="B67:D67"/>
    <mergeCell ref="E67:G67"/>
    <mergeCell ref="A60:C60"/>
    <mergeCell ref="D60:E60"/>
    <mergeCell ref="F60:G60"/>
    <mergeCell ref="A61:C61"/>
    <mergeCell ref="D61:E61"/>
    <mergeCell ref="F61:G61"/>
    <mergeCell ref="A58:C58"/>
    <mergeCell ref="D58:E58"/>
    <mergeCell ref="F58:G58"/>
    <mergeCell ref="A59:C59"/>
    <mergeCell ref="D59:E59"/>
    <mergeCell ref="F59:G59"/>
    <mergeCell ref="A56:C56"/>
    <mergeCell ref="D56:E56"/>
    <mergeCell ref="F56:G56"/>
    <mergeCell ref="A57:C57"/>
    <mergeCell ref="D57:E57"/>
    <mergeCell ref="F57:G57"/>
    <mergeCell ref="A54:C54"/>
    <mergeCell ref="D54:E54"/>
    <mergeCell ref="F54:G54"/>
    <mergeCell ref="A55:C55"/>
    <mergeCell ref="D55:E55"/>
    <mergeCell ref="F55:G55"/>
    <mergeCell ref="A53:C53"/>
    <mergeCell ref="D53:E53"/>
    <mergeCell ref="F53:G53"/>
    <mergeCell ref="B47:F47"/>
    <mergeCell ref="A48:G48"/>
    <mergeCell ref="A49:G49"/>
    <mergeCell ref="H43:I43"/>
    <mergeCell ref="J43:J45"/>
    <mergeCell ref="M43:M45"/>
    <mergeCell ref="N43:N45"/>
    <mergeCell ref="O43:O45"/>
    <mergeCell ref="H44:H45"/>
    <mergeCell ref="I44:I45"/>
    <mergeCell ref="B33:F33"/>
    <mergeCell ref="A34:G34"/>
    <mergeCell ref="A35:G35"/>
    <mergeCell ref="A42:M42"/>
    <mergeCell ref="A43:A45"/>
    <mergeCell ref="B43:C44"/>
    <mergeCell ref="D43:D45"/>
    <mergeCell ref="E43:E45"/>
    <mergeCell ref="F43:F45"/>
    <mergeCell ref="G43:G45"/>
    <mergeCell ref="H26:I26"/>
    <mergeCell ref="J26:J28"/>
    <mergeCell ref="M26:M28"/>
    <mergeCell ref="N26:N28"/>
    <mergeCell ref="O26:O28"/>
    <mergeCell ref="H27:H28"/>
    <mergeCell ref="I27:I28"/>
    <mergeCell ref="B21:F21"/>
    <mergeCell ref="A22:G22"/>
    <mergeCell ref="A23:G23"/>
    <mergeCell ref="A25:M25"/>
    <mergeCell ref="A26:A28"/>
    <mergeCell ref="B26:C27"/>
    <mergeCell ref="D26:D28"/>
    <mergeCell ref="E26:E28"/>
    <mergeCell ref="F26:F28"/>
    <mergeCell ref="G26:G28"/>
    <mergeCell ref="A1:O1"/>
    <mergeCell ref="A3:O3"/>
    <mergeCell ref="A4:O4"/>
    <mergeCell ref="A6:O6"/>
    <mergeCell ref="A8:N9"/>
    <mergeCell ref="A11:N11"/>
    <mergeCell ref="H15:I15"/>
    <mergeCell ref="J15:J17"/>
    <mergeCell ref="M15:M17"/>
    <mergeCell ref="N15:N17"/>
    <mergeCell ref="O15:O17"/>
    <mergeCell ref="I16:I17"/>
    <mergeCell ref="A14:O14"/>
    <mergeCell ref="A15:A17"/>
    <mergeCell ref="B15:C16"/>
    <mergeCell ref="D15:D17"/>
    <mergeCell ref="E15:E17"/>
    <mergeCell ref="F15:F17"/>
    <mergeCell ref="G15:G17"/>
  </mergeCells>
  <pageMargins left="0.7" right="0.7" top="0.75" bottom="0.75" header="0.3" footer="0.3"/>
  <pageSetup scale="56" orientation="landscape" r:id="rId1"/>
  <rowBreaks count="1" manualBreakCount="1">
    <brk id="2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</vt:lpstr>
      <vt:lpstr>ABRIL!Área_de_impresión</vt:lpstr>
      <vt:lpstr>ABRIL!Títulos_a_imprimir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Carmen Mestre</cp:lastModifiedBy>
  <cp:lastPrinted>2023-05-04T17:40:51Z</cp:lastPrinted>
  <dcterms:created xsi:type="dcterms:W3CDTF">2020-06-29T12:43:52Z</dcterms:created>
  <dcterms:modified xsi:type="dcterms:W3CDTF">2023-05-04T17:51:04Z</dcterms:modified>
</cp:coreProperties>
</file>