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2024 TERINA FELIZ\TRANSPARENCIA 2024\MARZ0\"/>
    </mc:Choice>
  </mc:AlternateContent>
  <xr:revisionPtr revIDLastSave="0" documentId="13_ncr:1_{6A18CA9C-4A2E-43B3-BE12-3A95A05073A2}" xr6:coauthVersionLast="47" xr6:coauthVersionMax="47" xr10:uidLastSave="{00000000-0000-0000-0000-000000000000}"/>
  <bookViews>
    <workbookView xWindow="-120" yWindow="-120" windowWidth="29040" windowHeight="15720" xr2:uid="{80F3ACF7-3111-48ED-BEFF-739720694C3E}"/>
  </bookViews>
  <sheets>
    <sheet name="MARZO 2024" sheetId="1" r:id="rId1"/>
  </sheets>
  <externalReferences>
    <externalReference r:id="rId2"/>
  </externalReferences>
  <definedNames>
    <definedName name="_xlnm.Print_Area" localSheetId="0">'MARZO 2024'!$A$1:$O$107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F73" i="1"/>
  <c r="N97" i="1" l="1"/>
  <c r="J98" i="1"/>
  <c r="K98" i="1"/>
  <c r="L98" i="1"/>
  <c r="M98" i="1"/>
  <c r="N101" i="1"/>
  <c r="N102" i="1"/>
  <c r="N103" i="1"/>
  <c r="N104" i="1"/>
  <c r="N105" i="1"/>
  <c r="N106" i="1"/>
  <c r="N107" i="1" s="1"/>
  <c r="J107" i="1"/>
  <c r="K107" i="1"/>
  <c r="L107" i="1"/>
  <c r="M107" i="1"/>
  <c r="N96" i="1"/>
  <c r="N95" i="1"/>
  <c r="U71" i="1"/>
  <c r="U72" i="1"/>
  <c r="U73" i="1"/>
  <c r="Q74" i="1"/>
  <c r="R74" i="1"/>
  <c r="S74" i="1"/>
  <c r="T74" i="1"/>
  <c r="U77" i="1"/>
  <c r="U78" i="1"/>
  <c r="U79" i="1"/>
  <c r="U80" i="1"/>
  <c r="U81" i="1"/>
  <c r="U82" i="1"/>
  <c r="U83" i="1" s="1"/>
  <c r="Q83" i="1"/>
  <c r="R83" i="1"/>
  <c r="S83" i="1"/>
  <c r="T83" i="1"/>
  <c r="U74" i="1" l="1"/>
  <c r="N98" i="1"/>
  <c r="J84" i="1" l="1"/>
  <c r="K86" i="1"/>
  <c r="M84" i="1"/>
  <c r="L84" i="1"/>
  <c r="K84" i="1"/>
  <c r="O24" i="1"/>
  <c r="O23" i="1"/>
  <c r="O22" i="1"/>
  <c r="O21" i="1"/>
  <c r="O20" i="1"/>
  <c r="O19" i="1"/>
  <c r="O18" i="1"/>
  <c r="D76" i="1"/>
  <c r="D75" i="1"/>
  <c r="D74" i="1"/>
  <c r="D73" i="1"/>
  <c r="D78" i="1"/>
  <c r="D72" i="1"/>
  <c r="D77" i="1"/>
  <c r="D71" i="1"/>
  <c r="N64" i="1"/>
  <c r="N65" i="1" s="1"/>
  <c r="M64" i="1"/>
  <c r="M88" i="1" s="1"/>
  <c r="L64" i="1"/>
  <c r="M71" i="1" s="1"/>
  <c r="M77" i="1" s="1"/>
  <c r="K64" i="1"/>
  <c r="M72" i="1" s="1"/>
  <c r="M78" i="1" s="1"/>
  <c r="J64" i="1"/>
  <c r="I64" i="1"/>
  <c r="H64" i="1"/>
  <c r="M86" i="1" s="1"/>
  <c r="G64" i="1"/>
  <c r="M87" i="1" s="1"/>
  <c r="A64" i="1"/>
  <c r="M85" i="1" s="1"/>
  <c r="O63" i="1"/>
  <c r="O62" i="1"/>
  <c r="O61" i="1"/>
  <c r="O60" i="1"/>
  <c r="O59" i="1"/>
  <c r="O58" i="1"/>
  <c r="N49" i="1"/>
  <c r="N50" i="1" s="1"/>
  <c r="O50" i="1" s="1"/>
  <c r="M49" i="1"/>
  <c r="K88" i="1" s="1"/>
  <c r="L49" i="1"/>
  <c r="K71" i="1" s="1"/>
  <c r="K77" i="1" s="1"/>
  <c r="K49" i="1"/>
  <c r="K72" i="1" s="1"/>
  <c r="K78" i="1" s="1"/>
  <c r="J49" i="1"/>
  <c r="I49" i="1"/>
  <c r="H49" i="1"/>
  <c r="G49" i="1"/>
  <c r="K87" i="1" s="1"/>
  <c r="A49" i="1"/>
  <c r="K85" i="1" s="1"/>
  <c r="O48" i="1"/>
  <c r="O47" i="1"/>
  <c r="O46" i="1"/>
  <c r="N38" i="1"/>
  <c r="N39" i="1" s="1"/>
  <c r="N40" i="1" s="1"/>
  <c r="L89" i="1" s="1"/>
  <c r="M38" i="1"/>
  <c r="L88" i="1" s="1"/>
  <c r="L38" i="1"/>
  <c r="L71" i="1" s="1"/>
  <c r="L77" i="1" s="1"/>
  <c r="K38" i="1"/>
  <c r="L72" i="1" s="1"/>
  <c r="L78" i="1" s="1"/>
  <c r="J38" i="1"/>
  <c r="I38" i="1"/>
  <c r="H38" i="1"/>
  <c r="G38" i="1"/>
  <c r="L87" i="1" s="1"/>
  <c r="A38" i="1"/>
  <c r="L85" i="1" s="1"/>
  <c r="O37" i="1"/>
  <c r="O36" i="1"/>
  <c r="O35" i="1"/>
  <c r="O34" i="1"/>
  <c r="O33" i="1"/>
  <c r="N25" i="1"/>
  <c r="N26" i="1" s="1"/>
  <c r="O26" i="1" s="1"/>
  <c r="M25" i="1"/>
  <c r="J88" i="1" s="1"/>
  <c r="L25" i="1"/>
  <c r="J71" i="1" s="1"/>
  <c r="K25" i="1"/>
  <c r="J72" i="1" s="1"/>
  <c r="J78" i="1" s="1"/>
  <c r="J25" i="1"/>
  <c r="I25" i="1"/>
  <c r="H25" i="1"/>
  <c r="G25" i="1"/>
  <c r="J87" i="1" s="1"/>
  <c r="A25" i="1"/>
  <c r="J86" i="1" l="1"/>
  <c r="O49" i="1"/>
  <c r="O51" i="1" s="1"/>
  <c r="K90" i="1" s="1"/>
  <c r="N85" i="1"/>
  <c r="F76" i="1"/>
  <c r="N88" i="1" s="1"/>
  <c r="L86" i="1"/>
  <c r="M66" i="1"/>
  <c r="F77" i="1"/>
  <c r="N89" i="1" s="1"/>
  <c r="O38" i="1"/>
  <c r="N84" i="1"/>
  <c r="N51" i="1"/>
  <c r="K89" i="1" s="1"/>
  <c r="O64" i="1"/>
  <c r="F74" i="1"/>
  <c r="N86" i="1" s="1"/>
  <c r="J85" i="1"/>
  <c r="D79" i="1"/>
  <c r="N27" i="1"/>
  <c r="J89" i="1" s="1"/>
  <c r="F78" i="1"/>
  <c r="O65" i="1"/>
  <c r="J77" i="1"/>
  <c r="N71" i="1"/>
  <c r="N77" i="1" s="1"/>
  <c r="N66" i="1"/>
  <c r="M89" i="1" s="1"/>
  <c r="M27" i="1"/>
  <c r="O25" i="1"/>
  <c r="O27" i="1" s="1"/>
  <c r="J73" i="1" s="1"/>
  <c r="J74" i="1" s="1"/>
  <c r="J90" i="1" s="1"/>
  <c r="M40" i="1"/>
  <c r="O39" i="1"/>
  <c r="M51" i="1"/>
  <c r="F75" i="1"/>
  <c r="N87" i="1" s="1"/>
  <c r="N72" i="1"/>
  <c r="N78" i="1" s="1"/>
  <c r="O40" i="1" l="1"/>
  <c r="L90" i="1" s="1"/>
  <c r="O66" i="1"/>
  <c r="M90" i="1" s="1"/>
  <c r="K73" i="1"/>
  <c r="K79" i="1" s="1"/>
  <c r="K74" i="1"/>
  <c r="K80" i="1" s="1"/>
  <c r="F79" i="1"/>
  <c r="N90" i="1" s="1"/>
  <c r="J80" i="1"/>
  <c r="L73" i="1"/>
  <c r="M73" i="1"/>
  <c r="J79" i="1"/>
  <c r="F71" i="1" l="1"/>
  <c r="L79" i="1"/>
  <c r="L74" i="1"/>
  <c r="N73" i="1"/>
  <c r="N79" i="1" s="1"/>
  <c r="M79" i="1"/>
  <c r="M74" i="1"/>
  <c r="M80" i="1" s="1"/>
  <c r="L80" i="1" l="1"/>
  <c r="N74" i="1"/>
  <c r="N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tc={8CDA9575-E258-4070-9759-C9944B09E693}</author>
    <author>tc={95557D32-99BC-47EC-813A-7A69D9684F46}</author>
  </authors>
  <commentList>
    <comment ref="C19" authorId="0" shapeId="0" xr:uid="{8CDA9575-E258-4070-9759-C9944B09E6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1" authorId="1" shapeId="0" xr:uid="{95557D32-99BC-47EC-813A-7A69D9684F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<sst xmlns="http://schemas.openxmlformats.org/spreadsheetml/2006/main" count="290" uniqueCount="136">
  <si>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</si>
  <si>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</si>
  <si>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</si>
  <si>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</si>
  <si>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</si>
  <si>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MARZO 2024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</si>
  <si>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</si>
  <si>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</si>
  <si>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</si>
  <si>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</si>
  <si>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</si>
  <si>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</si>
  <si>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</si>
  <si>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</si>
  <si>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>PRESUPUESTO TOTAL 2024 (RD$)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</si>
  <si>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</si>
  <si>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</si>
  <si>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</si>
  <si>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</si>
  <si>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</si>
  <si>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</si>
  <si>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</si>
  <si>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</si>
  <si>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</si>
  <si>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</si>
  <si>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Victor manuel Landa</t>
  </si>
  <si>
    <t>Victor Payano y Maldané Cuello</t>
  </si>
  <si>
    <t>14-15 de marzo</t>
  </si>
  <si>
    <t>San Rafael del Yuma</t>
  </si>
  <si>
    <t>Juan Ramon Cedano Mateo</t>
  </si>
  <si>
    <t>6-8 de Marzo</t>
  </si>
  <si>
    <t>Mata Yaya, Provincia Elias Piña</t>
  </si>
  <si>
    <t>Salomòn  Sosa Nata</t>
  </si>
  <si>
    <t>Juan Santiago, Provincia Elias Piña</t>
  </si>
  <si>
    <r>
      <t>visita de seguimiento a la parcela de validación para transferencia tecnológica en e</t>
    </r>
    <r>
      <rPr>
        <b/>
        <sz val="12"/>
        <color theme="1"/>
        <rFont val="Cambria"/>
        <family val="1"/>
      </rPr>
      <t>l cultivo de guandu</t>
    </r>
    <r>
      <rPr>
        <sz val="11"/>
        <color theme="1"/>
        <rFont val="Cambria"/>
        <family val="1"/>
      </rPr>
      <t>l, establecida en Mata Yaya, Elías Piña, donde se realizaron labores culturales y se programó control de malezas para los días 24 y 25.</t>
    </r>
  </si>
  <si>
    <t>Salon Sosa Nata</t>
  </si>
  <si>
    <r>
      <t>Monitoreo del riego y control de plagas en las parcelas de</t>
    </r>
    <r>
      <rPr>
        <b/>
        <sz val="12"/>
        <rFont val="Cambria"/>
        <family val="1"/>
      </rPr>
      <t xml:space="preserve"> aguacate</t>
    </r>
    <r>
      <rPr>
        <sz val="11"/>
        <rFont val="Cambria"/>
        <family val="1"/>
      </rPr>
      <t xml:space="preserve"> ubicadas en la Localidad de Juan Santiago, Hondo Valle, donde se observa que todo se realzo satisfactoriamente. </t>
    </r>
  </si>
  <si>
    <t>Hondo Valle(Elias Piña)</t>
  </si>
  <si>
    <t>Miguel Angel Rodriguez</t>
  </si>
  <si>
    <t>Tamayo, Galvan, Bahoruco</t>
  </si>
  <si>
    <t>Benjamin Toral Fernandez</t>
  </si>
  <si>
    <t>20-21 Marzo</t>
  </si>
  <si>
    <t>La Lanza, Polo, Barahona</t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</si>
  <si>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</si>
  <si>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</si>
  <si>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</si>
  <si>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</si>
  <si>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</si>
  <si>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t>Juan Valdez</t>
  </si>
  <si>
    <r>
      <t xml:space="preserve"> Se realizo una inducción al </t>
    </r>
    <r>
      <rPr>
        <b/>
        <sz val="12"/>
        <rFont val="Cambria"/>
        <family val="1"/>
      </rPr>
      <t>cultivo de yuca</t>
    </r>
    <r>
      <rPr>
        <sz val="11"/>
        <rFont val="Cambria"/>
        <family val="1"/>
      </rPr>
      <t xml:space="preserve">. Se instalaron dos parcelas de validación tecnológicas una de yuca dulce amarga. </t>
    </r>
  </si>
  <si>
    <t xml:space="preserve"> César Montero y Bienvenido Carvajal</t>
  </si>
  <si>
    <t>18-21 de Marzo</t>
  </si>
  <si>
    <t>Azua, Tabaara Arriba</t>
  </si>
  <si>
    <t>Bajabon</t>
  </si>
  <si>
    <r>
      <t xml:space="preserve">Se realizo  visita a el lugar donde se instalarán las parcelas </t>
    </r>
    <r>
      <rPr>
        <b/>
        <sz val="12"/>
        <color theme="1"/>
        <rFont val="Times New Roman"/>
        <family val="1"/>
      </rPr>
      <t>de yuca, dulce y amarga</t>
    </r>
    <r>
      <rPr>
        <sz val="12"/>
        <color theme="1"/>
        <rFont val="Times New Roman"/>
        <family val="1"/>
      </rPr>
      <t>. Se coordino con ISOL y FECAINMAT como se harán los cursos y que cantidad de personas serian para la siembra. En la reunión se concluyó que pondrán un técnico, para el seguimiento de las tecnologías y harán una convocatoria para el taller de inducción de la yuca.</t>
    </r>
  </si>
  <si>
    <t xml:space="preserve"> 1 de Marzo</t>
  </si>
  <si>
    <t>Azua, Tabara Arriba</t>
  </si>
  <si>
    <t>Julio De Oleo</t>
  </si>
  <si>
    <r>
      <t xml:space="preserve">Se realizo un seguimiento para monitorear la </t>
    </r>
    <r>
      <rPr>
        <b/>
        <sz val="12"/>
        <color theme="1"/>
        <rFont val="Times New Roman"/>
        <family val="1"/>
      </rPr>
      <t xml:space="preserve">plantación de mango </t>
    </r>
    <r>
      <rPr>
        <sz val="12"/>
        <color theme="1"/>
        <rFont val="Times New Roman"/>
        <family val="1"/>
      </rPr>
      <t>y la parcela del Tanque tiene poca floración y se hará otra inducción cuando los brotes maduren. En la parcela el manguito si hay floración, pero hay un hongo y de Thrips, por lo cual se recomendó al productor realizar una aplicación de un fungicida y de un insecticida para su control</t>
    </r>
  </si>
  <si>
    <t>14-15 de Marzo</t>
  </si>
  <si>
    <t>Neyba, Bahoruco</t>
  </si>
  <si>
    <t>TOTAL</t>
  </si>
  <si>
    <t>DEPARTAMENTO DE ACCESO A LAS CIENCIAS MODERNAS</t>
  </si>
  <si>
    <t xml:space="preserve">Johuan Santos </t>
  </si>
  <si>
    <t xml:space="preserve">Seguimiento a parcela de berenjena china </t>
  </si>
  <si>
    <t>Jose Cepeda</t>
  </si>
  <si>
    <t>14 de marzo</t>
  </si>
  <si>
    <t>La Vega</t>
  </si>
  <si>
    <t>Johuan Santos y Alexis Peguero</t>
  </si>
  <si>
    <t>Elaboracion presupuesto para instalacion parcela de aji picante</t>
  </si>
  <si>
    <t xml:space="preserve">DEPARTAMENTO DE MEDIO AMBIENTE Y RECURSOS NATURALES         </t>
  </si>
  <si>
    <t>HORAS TRANSFE-RENCIA</t>
  </si>
  <si>
    <t>COSTO TOTAL</t>
  </si>
  <si>
    <t>Elpio Avilès/Angel Adames.</t>
  </si>
  <si>
    <t>José A. Nova</t>
  </si>
  <si>
    <t>4-6 Marzo</t>
  </si>
  <si>
    <t>Nisibon, Higuey .</t>
  </si>
  <si>
    <r>
      <t>Coordinar y verificar desrrollo , para programacionde cosecha parcela de validacion</t>
    </r>
    <r>
      <rPr>
        <b/>
        <sz val="12"/>
        <rFont val="Cambria"/>
        <family val="1"/>
      </rPr>
      <t xml:space="preserve"> Arroz</t>
    </r>
  </si>
  <si>
    <t>19-21 de marzo</t>
  </si>
  <si>
    <t>25-27 de marzo</t>
  </si>
  <si>
    <t xml:space="preserve">Nisibon, Higuey </t>
  </si>
  <si>
    <t>Alejandro Maria Nuñez</t>
  </si>
  <si>
    <r>
      <t xml:space="preserve">Visita para coordinar el montaje y desarrollo de un “Curso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Alejandro Maria Nuñezla innovación y competitividad</t>
    </r>
  </si>
  <si>
    <t>18 de Marzo</t>
  </si>
  <si>
    <t>Paraiso, Barahona</t>
  </si>
  <si>
    <r>
      <t>Visita Técnica de supervisión y coordinación de las labores culturales en 
la parcela demostrativa de tecnologías para el cultivo de</t>
    </r>
    <r>
      <rPr>
        <b/>
        <sz val="11"/>
        <rFont val="Cambria"/>
        <family val="1"/>
      </rPr>
      <t xml:space="preserve"> batata </t>
    </r>
  </si>
  <si>
    <t>San Rafel del Yuma(Batey Baiguà), Higuey</t>
  </si>
  <si>
    <t xml:space="preserve">PROGRAMACION INDICADORES </t>
  </si>
  <si>
    <t>EJECUCION EN VALORES $RD.  NETO</t>
  </si>
  <si>
    <t>PROGRAMACION GASTOS  MARZO 2024</t>
  </si>
  <si>
    <t xml:space="preserve">RESUMEN PROGRAMACIÓN </t>
  </si>
  <si>
    <t>PRESUPUESTO MARZO  2024</t>
  </si>
  <si>
    <t>EJECUCION MARZO</t>
  </si>
  <si>
    <t>DPTO</t>
  </si>
  <si>
    <t>Agric. Competitiva</t>
  </si>
  <si>
    <t>Ciencias Modernas</t>
  </si>
  <si>
    <t>Podresza Rural</t>
  </si>
  <si>
    <t>Medio Amb. Y Rec. Nat.</t>
  </si>
  <si>
    <t>PRESUPUESTO TOTAL</t>
  </si>
  <si>
    <t>TRANSFERENCIAS</t>
  </si>
  <si>
    <t>COMBUST.</t>
  </si>
  <si>
    <t>INSTALACIÓN Y VISITAS A PARCELAS DE VALIDACIÓN</t>
  </si>
  <si>
    <t>PROYECTOS</t>
  </si>
  <si>
    <t>TECNICOS BENEFICIADOS</t>
  </si>
  <si>
    <t>HORAS DE ACTIVIDAD</t>
  </si>
  <si>
    <t xml:space="preserve">EJECUCION PORCENTUAL </t>
  </si>
  <si>
    <t>PROGRAMACION   INDICADORES MARZO 2024</t>
  </si>
  <si>
    <t xml:space="preserve">COSTO LOGÍSTICO         (RD$) </t>
  </si>
  <si>
    <t xml:space="preserve">COSTO FACILITADORES (RD$) </t>
  </si>
  <si>
    <t>OTROS COSTOS (Ley ISR)</t>
  </si>
  <si>
    <t>SEGUIMIENTO</t>
  </si>
  <si>
    <t xml:space="preserve">COSTO TOTAL      (RD$) </t>
  </si>
  <si>
    <t>BENEFICIARIOS</t>
  </si>
  <si>
    <t>HORAS/ACTV.</t>
  </si>
  <si>
    <t>COSTO LOG.</t>
  </si>
  <si>
    <t>EJECUCION %  INDICADORES POR DEPARTAMENTOS</t>
  </si>
  <si>
    <t xml:space="preserve"> COSTOFACIL.</t>
  </si>
  <si>
    <t>FACILITADORES</t>
  </si>
  <si>
    <r>
      <t>Transferencia de tecnología en el cultivo de</t>
    </r>
    <r>
      <rPr>
        <b/>
        <sz val="12"/>
        <color rgb="FF000000"/>
        <rFont val="Times New Roman"/>
        <family val="1"/>
      </rPr>
      <t xml:space="preserve"> yuca en Dajabón</t>
    </r>
    <r>
      <rPr>
        <sz val="12"/>
        <color rgb="FF000000"/>
        <rFont val="Times New Roman"/>
        <family val="1"/>
      </rPr>
      <t>. Se cosecharon las variedades de las parcelas de yuca y se presentaron los resultados al Ministerio de Agricultura.</t>
    </r>
  </si>
  <si>
    <r>
      <t>Visita  y realizacion de 4ta gira en parcela de validacion para transferencia en el cultivo de</t>
    </r>
    <r>
      <rPr>
        <b/>
        <sz val="11"/>
        <rFont val="Cambria"/>
        <family val="1"/>
      </rPr>
      <t xml:space="preserve"> Arroz </t>
    </r>
    <r>
      <rPr>
        <sz val="11"/>
        <rFont val="Cambria"/>
        <family val="1"/>
      </rPr>
      <t>.</t>
    </r>
  </si>
  <si>
    <r>
      <t>Cosechas parcelas demostrativas de</t>
    </r>
    <r>
      <rPr>
        <b/>
        <sz val="12"/>
        <rFont val="Cambria"/>
        <family val="1"/>
      </rPr>
      <t xml:space="preserve"> Arroz( </t>
    </r>
    <r>
      <rPr>
        <sz val="11"/>
        <rFont val="Cambria"/>
        <family val="1"/>
      </rPr>
      <t>5ta gira tècnica)</t>
    </r>
  </si>
  <si>
    <r>
      <t>Cosechas parcelas demostrativas de</t>
    </r>
    <r>
      <rPr>
        <b/>
        <sz val="11"/>
        <rFont val="Cambria"/>
        <family val="1"/>
      </rPr>
      <t xml:space="preserve"> Batata</t>
    </r>
  </si>
  <si>
    <r>
      <t xml:space="preserve">Transferencia de evaluacion de Broca en el cultivo de </t>
    </r>
    <r>
      <rPr>
        <b/>
        <sz val="11"/>
        <color theme="1"/>
        <rFont val="Cambria"/>
        <family val="1"/>
      </rPr>
      <t>café</t>
    </r>
  </si>
  <si>
    <r>
      <t xml:space="preserve">Cosecha en la parcela de validación en </t>
    </r>
    <r>
      <rPr>
        <b/>
        <sz val="12"/>
        <rFont val="Cambria"/>
        <family val="1"/>
      </rPr>
      <t xml:space="preserve">plátanos </t>
    </r>
    <r>
      <rPr>
        <sz val="11"/>
        <rFont val="Cambria"/>
        <family val="1"/>
      </rPr>
      <t xml:space="preserve">establecida en el Municipio de Tamayo, provincia Bahoruco. 
</t>
    </r>
  </si>
  <si>
    <r>
      <t xml:space="preserve">Transferencia  de selección material de siembra (Banco de germoplasma) del cultivo de </t>
    </r>
    <r>
      <rPr>
        <b/>
        <sz val="11"/>
        <color theme="1"/>
        <rFont val="Cambria"/>
        <family val="1"/>
      </rPr>
      <t>Batata</t>
    </r>
  </si>
  <si>
    <r>
      <t xml:space="preserve"> Transferencia de raleo de plantas y control fitosanitario de la parcela de </t>
    </r>
    <r>
      <rPr>
        <b/>
        <sz val="11"/>
        <rFont val="Cambria"/>
        <family val="1"/>
      </rPr>
      <t>guandul</t>
    </r>
  </si>
  <si>
    <t>7-8 de Marzo</t>
  </si>
  <si>
    <r>
      <t xml:space="preserve">Transferencia tecnologica sobre fertilizacion y riego del cultivo de </t>
    </r>
    <r>
      <rPr>
        <b/>
        <sz val="11"/>
        <color theme="1"/>
        <rFont val="Cambria"/>
        <family val="1"/>
      </rPr>
      <t>aguacate de la variedad Hass</t>
    </r>
  </si>
  <si>
    <t>7-8de de marzo</t>
  </si>
  <si>
    <t>20-21 de Marzo</t>
  </si>
  <si>
    <t>Preparado por:</t>
  </si>
  <si>
    <t>Aprobado por:</t>
  </si>
  <si>
    <t>Ing. Carlos Ml. Sanquintin Beras</t>
  </si>
  <si>
    <t>Dra. Ana Maria Barcelo Larocca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</si>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</sst>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u/>
      <sz val="11"/>
      <name val="Cambria"/>
      <family val="1"/>
    </font>
    <font>
      <b/>
      <sz val="11"/>
      <color rgb="FFFF0000"/>
      <name val="Cambria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rgb="FFFF0000"/>
      <name val="Cambria"/>
      <family val="1"/>
    </font>
    <font>
      <b/>
      <sz val="11"/>
      <color theme="3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7">
    <xf numFmtId="0" fontId="0" fillId="0" borderId="0" xfId="0"/>
    <xf numFmtId="164" fontId="4" fillId="0" borderId="0" xfId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8" fillId="4" borderId="14" xfId="0" applyFont="1" applyFill="1" applyBorder="1" applyAlignment="1">
      <alignment horizontal="left" vertical="top" wrapText="1"/>
    </xf>
    <xf numFmtId="4" fontId="11" fillId="0" borderId="14" xfId="0" quotePrefix="1" applyNumberFormat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4" fontId="7" fillId="4" borderId="14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164" fontId="9" fillId="4" borderId="16" xfId="1" applyFont="1" applyFill="1" applyBorder="1" applyAlignment="1">
      <alignment horizontal="center"/>
    </xf>
    <xf numFmtId="165" fontId="0" fillId="0" borderId="0" xfId="0" applyNumberFormat="1"/>
    <xf numFmtId="0" fontId="14" fillId="0" borderId="2" xfId="0" applyFont="1" applyBorder="1" applyAlignment="1">
      <alignment vertical="center" wrapText="1"/>
    </xf>
    <xf numFmtId="164" fontId="14" fillId="0" borderId="2" xfId="1" applyFont="1" applyBorder="1" applyAlignment="1">
      <alignment horizontal="right" vertical="center" wrapText="1"/>
    </xf>
    <xf numFmtId="164" fontId="9" fillId="0" borderId="2" xfId="1" applyFont="1" applyBorder="1" applyAlignment="1">
      <alignment horizontal="right" wrapText="1"/>
    </xf>
    <xf numFmtId="164" fontId="10" fillId="0" borderId="2" xfId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164" fontId="8" fillId="0" borderId="2" xfId="1" applyFont="1" applyBorder="1" applyAlignment="1">
      <alignment horizontal="right" wrapText="1"/>
    </xf>
    <xf numFmtId="0" fontId="15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4" fontId="15" fillId="4" borderId="0" xfId="0" applyNumberFormat="1" applyFont="1" applyFill="1" applyAlignment="1">
      <alignment horizontal="right" vertical="center" wrapText="1"/>
    </xf>
    <xf numFmtId="43" fontId="15" fillId="4" borderId="0" xfId="0" applyNumberFormat="1" applyFont="1" applyFill="1" applyAlignment="1">
      <alignment horizontal="right"/>
    </xf>
    <xf numFmtId="0" fontId="15" fillId="4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8" fillId="4" borderId="14" xfId="0" applyFont="1" applyFill="1" applyBorder="1" applyAlignment="1">
      <alignment vertical="center" wrapText="1"/>
    </xf>
    <xf numFmtId="164" fontId="9" fillId="4" borderId="14" xfId="1" applyFont="1" applyFill="1" applyBorder="1" applyAlignment="1">
      <alignment horizontal="center" vertical="center" wrapText="1"/>
    </xf>
    <xf numFmtId="164" fontId="9" fillId="4" borderId="15" xfId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right" vertical="center" wrapText="1"/>
    </xf>
    <xf numFmtId="164" fontId="9" fillId="4" borderId="14" xfId="1" applyFont="1" applyFill="1" applyBorder="1" applyAlignment="1">
      <alignment horizontal="right" vertical="center" wrapText="1"/>
    </xf>
    <xf numFmtId="164" fontId="9" fillId="4" borderId="15" xfId="1" applyFont="1" applyFill="1" applyBorder="1" applyAlignment="1">
      <alignment horizontal="right"/>
    </xf>
    <xf numFmtId="0" fontId="8" fillId="4" borderId="16" xfId="0" applyFont="1" applyFill="1" applyBorder="1" applyAlignment="1">
      <alignment wrapText="1"/>
    </xf>
    <xf numFmtId="4" fontId="9" fillId="4" borderId="16" xfId="0" applyNumberFormat="1" applyFont="1" applyFill="1" applyBorder="1" applyAlignment="1">
      <alignment horizontal="right" vertical="center" wrapText="1"/>
    </xf>
    <xf numFmtId="164" fontId="9" fillId="4" borderId="16" xfId="1" applyFont="1" applyFill="1" applyBorder="1" applyAlignment="1">
      <alignment horizontal="right" vertical="center" wrapText="1"/>
    </xf>
    <xf numFmtId="164" fontId="9" fillId="0" borderId="16" xfId="1" applyFont="1" applyBorder="1" applyAlignment="1">
      <alignment horizontal="right" wrapText="1"/>
    </xf>
    <xf numFmtId="0" fontId="9" fillId="4" borderId="1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16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4" fontId="11" fillId="5" borderId="15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14" xfId="0" applyFont="1" applyBorder="1" applyAlignment="1">
      <alignment horizontal="center" vertical="center" wrapText="1"/>
    </xf>
    <xf numFmtId="166" fontId="9" fillId="4" borderId="14" xfId="1" applyNumberFormat="1" applyFont="1" applyFill="1" applyBorder="1" applyAlignment="1">
      <alignment horizontal="center" vertical="center"/>
    </xf>
    <xf numFmtId="164" fontId="9" fillId="4" borderId="14" xfId="1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164" fontId="15" fillId="4" borderId="14" xfId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wrapText="1"/>
    </xf>
    <xf numFmtId="4" fontId="15" fillId="4" borderId="16" xfId="0" applyNumberFormat="1" applyFont="1" applyFill="1" applyBorder="1" applyAlignment="1">
      <alignment horizontal="right" vertical="center" wrapText="1"/>
    </xf>
    <xf numFmtId="164" fontId="15" fillId="4" borderId="16" xfId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wrapText="1"/>
    </xf>
    <xf numFmtId="43" fontId="9" fillId="4" borderId="0" xfId="0" applyNumberFormat="1" applyFont="1" applyFill="1" applyAlignment="1">
      <alignment horizontal="right"/>
    </xf>
    <xf numFmtId="0" fontId="9" fillId="3" borderId="18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0" fontId="9" fillId="6" borderId="19" xfId="0" applyFont="1" applyFill="1" applyBorder="1" applyAlignment="1">
      <alignment wrapText="1"/>
    </xf>
    <xf numFmtId="0" fontId="5" fillId="6" borderId="20" xfId="0" applyFont="1" applyFill="1" applyBorder="1" applyAlignment="1">
      <alignment horizontal="left" wrapText="1"/>
    </xf>
    <xf numFmtId="0" fontId="5" fillId="6" borderId="20" xfId="0" applyFont="1" applyFill="1" applyBorder="1" applyAlignment="1">
      <alignment wrapText="1"/>
    </xf>
    <xf numFmtId="4" fontId="5" fillId="6" borderId="21" xfId="0" applyNumberFormat="1" applyFont="1" applyFill="1" applyBorder="1" applyAlignment="1">
      <alignment horizontal="left" wrapText="1"/>
    </xf>
    <xf numFmtId="4" fontId="9" fillId="6" borderId="2" xfId="0" applyNumberFormat="1" applyFont="1" applyFill="1" applyBorder="1" applyAlignment="1">
      <alignment horizontal="left" wrapText="1"/>
    </xf>
    <xf numFmtId="0" fontId="9" fillId="3" borderId="19" xfId="0" applyFont="1" applyFill="1" applyBorder="1" applyAlignment="1">
      <alignment wrapText="1"/>
    </xf>
    <xf numFmtId="0" fontId="5" fillId="3" borderId="20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wrapText="1"/>
    </xf>
    <xf numFmtId="4" fontId="5" fillId="3" borderId="21" xfId="0" applyNumberFormat="1" applyFont="1" applyFill="1" applyBorder="1" applyAlignment="1">
      <alignment horizontal="left" wrapText="1"/>
    </xf>
    <xf numFmtId="4" fontId="9" fillId="3" borderId="2" xfId="0" applyNumberFormat="1" applyFont="1" applyFill="1" applyBorder="1" applyAlignment="1">
      <alignment horizontal="left" wrapText="1"/>
    </xf>
    <xf numFmtId="0" fontId="9" fillId="3" borderId="22" xfId="0" applyFont="1" applyFill="1" applyBorder="1" applyAlignment="1">
      <alignment wrapText="1"/>
    </xf>
    <xf numFmtId="43" fontId="8" fillId="0" borderId="23" xfId="0" applyNumberFormat="1" applyFont="1" applyBorder="1" applyAlignment="1">
      <alignment horizontal="right" wrapText="1"/>
    </xf>
    <xf numFmtId="4" fontId="8" fillId="0" borderId="24" xfId="0" applyNumberFormat="1" applyFont="1" applyBorder="1" applyAlignment="1">
      <alignment horizontal="right" wrapText="1"/>
    </xf>
    <xf numFmtId="4" fontId="9" fillId="0" borderId="25" xfId="0" applyNumberFormat="1" applyFont="1" applyBorder="1" applyAlignment="1">
      <alignment horizontal="right" wrapText="1"/>
    </xf>
    <xf numFmtId="9" fontId="9" fillId="0" borderId="0" xfId="0" applyNumberFormat="1" applyFont="1" applyAlignment="1">
      <alignment horizontal="right" wrapText="1"/>
    </xf>
    <xf numFmtId="10" fontId="8" fillId="4" borderId="0" xfId="0" applyNumberFormat="1" applyFont="1" applyFill="1" applyAlignment="1">
      <alignment wrapText="1"/>
    </xf>
    <xf numFmtId="0" fontId="9" fillId="3" borderId="26" xfId="0" applyFont="1" applyFill="1" applyBorder="1" applyAlignment="1">
      <alignment horizontal="center" wrapText="1"/>
    </xf>
    <xf numFmtId="4" fontId="8" fillId="4" borderId="17" xfId="0" applyNumberFormat="1" applyFont="1" applyFill="1" applyBorder="1" applyAlignment="1">
      <alignment horizontal="right" vertical="center" wrapText="1"/>
    </xf>
    <xf numFmtId="4" fontId="8" fillId="4" borderId="27" xfId="0" applyNumberFormat="1" applyFont="1" applyFill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wrapText="1"/>
    </xf>
    <xf numFmtId="0" fontId="9" fillId="3" borderId="13" xfId="0" applyFont="1" applyFill="1" applyBorder="1" applyAlignment="1">
      <alignment wrapText="1"/>
    </xf>
    <xf numFmtId="4" fontId="8" fillId="4" borderId="14" xfId="0" applyNumberFormat="1" applyFont="1" applyFill="1" applyBorder="1" applyAlignment="1">
      <alignment horizontal="right" vertical="center" wrapText="1"/>
    </xf>
    <xf numFmtId="4" fontId="8" fillId="4" borderId="30" xfId="0" applyNumberFormat="1" applyFont="1" applyFill="1" applyBorder="1" applyAlignment="1">
      <alignment horizontal="right" vertical="center" wrapText="1"/>
    </xf>
    <xf numFmtId="4" fontId="9" fillId="7" borderId="15" xfId="0" applyNumberFormat="1" applyFont="1" applyFill="1" applyBorder="1" applyAlignment="1">
      <alignment horizontal="right" wrapText="1"/>
    </xf>
    <xf numFmtId="3" fontId="8" fillId="4" borderId="14" xfId="0" applyNumberFormat="1" applyFont="1" applyFill="1" applyBorder="1" applyAlignment="1">
      <alignment horizontal="right" vertical="center" wrapText="1"/>
    </xf>
    <xf numFmtId="3" fontId="8" fillId="4" borderId="30" xfId="0" applyNumberFormat="1" applyFont="1" applyFill="1" applyBorder="1" applyAlignment="1">
      <alignment horizontal="right" vertical="center" wrapText="1"/>
    </xf>
    <xf numFmtId="0" fontId="9" fillId="3" borderId="31" xfId="0" applyFont="1" applyFill="1" applyBorder="1" applyAlignment="1">
      <alignment wrapText="1"/>
    </xf>
    <xf numFmtId="4" fontId="9" fillId="3" borderId="32" xfId="0" applyNumberFormat="1" applyFont="1" applyFill="1" applyBorder="1" applyAlignment="1">
      <alignment horizontal="right" vertical="center" wrapText="1"/>
    </xf>
    <xf numFmtId="4" fontId="9" fillId="3" borderId="33" xfId="0" applyNumberFormat="1" applyFont="1" applyFill="1" applyBorder="1" applyAlignment="1">
      <alignment horizontal="right" vertical="center" wrapText="1"/>
    </xf>
    <xf numFmtId="4" fontId="9" fillId="3" borderId="34" xfId="0" applyNumberFormat="1" applyFont="1" applyFill="1" applyBorder="1" applyAlignment="1">
      <alignment horizontal="right" wrapText="1"/>
    </xf>
    <xf numFmtId="0" fontId="5" fillId="6" borderId="20" xfId="0" applyFont="1" applyFill="1" applyBorder="1"/>
    <xf numFmtId="4" fontId="5" fillId="6" borderId="21" xfId="0" applyNumberFormat="1" applyFont="1" applyFill="1" applyBorder="1" applyAlignment="1">
      <alignment horizontal="left"/>
    </xf>
    <xf numFmtId="4" fontId="5" fillId="3" borderId="21" xfId="0" applyNumberFormat="1" applyFont="1" applyFill="1" applyBorder="1" applyAlignment="1">
      <alignment horizontal="center" wrapText="1"/>
    </xf>
    <xf numFmtId="9" fontId="8" fillId="0" borderId="23" xfId="0" applyNumberFormat="1" applyFont="1" applyBorder="1" applyAlignment="1">
      <alignment horizontal="right" wrapText="1"/>
    </xf>
    <xf numFmtId="9" fontId="8" fillId="0" borderId="24" xfId="0" applyNumberFormat="1" applyFont="1" applyBorder="1" applyAlignment="1">
      <alignment horizontal="right" wrapText="1"/>
    </xf>
    <xf numFmtId="9" fontId="9" fillId="0" borderId="25" xfId="0" applyNumberFormat="1" applyFont="1" applyBorder="1" applyAlignment="1">
      <alignment horizontal="right" wrapText="1"/>
    </xf>
    <xf numFmtId="0" fontId="9" fillId="3" borderId="22" xfId="0" applyFont="1" applyFill="1" applyBorder="1"/>
    <xf numFmtId="0" fontId="8" fillId="0" borderId="23" xfId="0" applyFont="1" applyBorder="1" applyAlignment="1">
      <alignment horizontal="right" wrapText="1"/>
    </xf>
    <xf numFmtId="167" fontId="8" fillId="0" borderId="23" xfId="0" applyNumberFormat="1" applyFont="1" applyBorder="1" applyAlignment="1">
      <alignment horizontal="right" wrapText="1"/>
    </xf>
    <xf numFmtId="3" fontId="8" fillId="0" borderId="24" xfId="0" applyNumberFormat="1" applyFont="1" applyBorder="1" applyAlignment="1">
      <alignment horizontal="right" wrapText="1"/>
    </xf>
    <xf numFmtId="3" fontId="9" fillId="0" borderId="25" xfId="0" applyNumberFormat="1" applyFont="1" applyBorder="1" applyAlignment="1">
      <alignment horizontal="right" wrapText="1"/>
    </xf>
    <xf numFmtId="0" fontId="9" fillId="3" borderId="26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right" vertical="center" wrapText="1"/>
    </xf>
    <xf numFmtId="167" fontId="8" fillId="4" borderId="17" xfId="0" applyNumberFormat="1" applyFont="1" applyFill="1" applyBorder="1" applyAlignment="1">
      <alignment horizontal="right" vertical="center" wrapText="1"/>
    </xf>
    <xf numFmtId="3" fontId="8" fillId="4" borderId="27" xfId="0" applyNumberFormat="1" applyFont="1" applyFill="1" applyBorder="1" applyAlignment="1">
      <alignment horizontal="right" vertical="center" wrapText="1"/>
    </xf>
    <xf numFmtId="10" fontId="8" fillId="0" borderId="0" xfId="0" applyNumberFormat="1" applyFont="1"/>
    <xf numFmtId="0" fontId="8" fillId="0" borderId="0" xfId="0" applyFont="1"/>
    <xf numFmtId="9" fontId="9" fillId="3" borderId="32" xfId="0" applyNumberFormat="1" applyFont="1" applyFill="1" applyBorder="1" applyAlignment="1">
      <alignment horizontal="right" vertical="center" wrapText="1"/>
    </xf>
    <xf numFmtId="9" fontId="9" fillId="3" borderId="33" xfId="0" applyNumberFormat="1" applyFont="1" applyFill="1" applyBorder="1" applyAlignment="1">
      <alignment horizontal="right" vertical="center" wrapText="1"/>
    </xf>
    <xf numFmtId="9" fontId="9" fillId="3" borderId="34" xfId="0" applyNumberFormat="1" applyFont="1" applyFill="1" applyBorder="1" applyAlignment="1">
      <alignment horizontal="right" wrapText="1"/>
    </xf>
    <xf numFmtId="164" fontId="8" fillId="4" borderId="17" xfId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164" fontId="8" fillId="4" borderId="14" xfId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center" vertical="center"/>
    </xf>
    <xf numFmtId="3" fontId="9" fillId="3" borderId="32" xfId="0" applyNumberFormat="1" applyFont="1" applyFill="1" applyBorder="1" applyAlignment="1">
      <alignment horizontal="right" vertical="center" wrapText="1"/>
    </xf>
    <xf numFmtId="0" fontId="22" fillId="0" borderId="0" xfId="0" applyFont="1"/>
    <xf numFmtId="10" fontId="8" fillId="0" borderId="23" xfId="0" applyNumberFormat="1" applyFont="1" applyBorder="1" applyAlignment="1">
      <alignment horizontal="right" wrapText="1"/>
    </xf>
    <xf numFmtId="10" fontId="8" fillId="4" borderId="17" xfId="0" applyNumberFormat="1" applyFont="1" applyFill="1" applyBorder="1" applyAlignment="1">
      <alignment horizontal="right" vertical="center" wrapText="1"/>
    </xf>
    <xf numFmtId="9" fontId="8" fillId="4" borderId="17" xfId="0" applyNumberFormat="1" applyFont="1" applyFill="1" applyBorder="1" applyAlignment="1">
      <alignment horizontal="right" vertical="center" wrapText="1"/>
    </xf>
    <xf numFmtId="9" fontId="8" fillId="4" borderId="27" xfId="0" applyNumberFormat="1" applyFont="1" applyFill="1" applyBorder="1" applyAlignment="1">
      <alignment horizontal="right" vertical="center" wrapText="1"/>
    </xf>
    <xf numFmtId="9" fontId="9" fillId="0" borderId="15" xfId="0" applyNumberFormat="1" applyFont="1" applyBorder="1" applyAlignment="1">
      <alignment horizontal="right" wrapText="1" indent="1"/>
    </xf>
    <xf numFmtId="9" fontId="9" fillId="6" borderId="15" xfId="0" applyNumberFormat="1" applyFont="1" applyFill="1" applyBorder="1" applyAlignment="1">
      <alignment horizontal="right" wrapText="1"/>
    </xf>
    <xf numFmtId="9" fontId="9" fillId="0" borderId="15" xfId="0" applyNumberFormat="1" applyFont="1" applyBorder="1" applyAlignment="1">
      <alignment horizontal="right" wrapText="1"/>
    </xf>
    <xf numFmtId="10" fontId="9" fillId="0" borderId="15" xfId="0" applyNumberFormat="1" applyFont="1" applyBorder="1" applyAlignment="1">
      <alignment horizontal="right" wrapText="1"/>
    </xf>
    <xf numFmtId="10" fontId="8" fillId="4" borderId="14" xfId="0" applyNumberFormat="1" applyFont="1" applyFill="1" applyBorder="1" applyAlignment="1">
      <alignment horizontal="right" vertical="center" wrapText="1"/>
    </xf>
    <xf numFmtId="9" fontId="8" fillId="4" borderId="30" xfId="0" applyNumberFormat="1" applyFont="1" applyFill="1" applyBorder="1" applyAlignment="1">
      <alignment horizontal="right" vertical="center" wrapText="1"/>
    </xf>
    <xf numFmtId="10" fontId="9" fillId="4" borderId="15" xfId="0" applyNumberFormat="1" applyFont="1" applyFill="1" applyBorder="1" applyAlignment="1">
      <alignment horizontal="right" wrapText="1"/>
    </xf>
    <xf numFmtId="10" fontId="9" fillId="3" borderId="32" xfId="0" applyNumberFormat="1" applyFont="1" applyFill="1" applyBorder="1" applyAlignment="1">
      <alignment horizontal="right" vertical="center" wrapText="1"/>
    </xf>
    <xf numFmtId="10" fontId="9" fillId="3" borderId="33" xfId="0" applyNumberFormat="1" applyFont="1" applyFill="1" applyBorder="1" applyAlignment="1">
      <alignment horizontal="right" vertical="center" wrapText="1"/>
    </xf>
    <xf numFmtId="10" fontId="9" fillId="3" borderId="34" xfId="0" applyNumberFormat="1" applyFont="1" applyFill="1" applyBorder="1" applyAlignment="1">
      <alignment horizontal="right" wrapText="1"/>
    </xf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3" fillId="0" borderId="14" xfId="0" applyFont="1" applyBorder="1" applyAlignment="1">
      <alignment horizontal="justify" vertical="center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1" applyFont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9" fontId="9" fillId="4" borderId="13" xfId="0" applyNumberFormat="1" applyFont="1" applyFill="1" applyBorder="1" applyAlignment="1">
      <alignment horizontal="center" vertical="center" wrapText="1"/>
    </xf>
    <xf numFmtId="9" fontId="9" fillId="4" borderId="1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4" fontId="9" fillId="0" borderId="2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wrapText="1"/>
    </xf>
    <xf numFmtId="0" fontId="10" fillId="0" borderId="28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center" wrapText="1"/>
    </xf>
    <xf numFmtId="4" fontId="9" fillId="7" borderId="2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/>
    <xf numFmtId="0" fontId="22" fillId="0" borderId="0" xfId="0" applyFont="1" applyAlignment="1"/>
    <xf numFmtId="0" fontId="8" fillId="4" borderId="14" xfId="0" applyFont="1" applyFill="1" applyBorder="1" applyAlignment="1">
      <alignment horizontal="justify" vertical="justify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3" borderId="19" xfId="0" applyFont="1" applyFill="1" applyBorder="1" applyAlignment="1"/>
    <xf numFmtId="0" fontId="9" fillId="3" borderId="22" xfId="0" applyFont="1" applyFill="1" applyBorder="1" applyAlignment="1"/>
    <xf numFmtId="0" fontId="9" fillId="3" borderId="26" xfId="0" applyFont="1" applyFill="1" applyBorder="1" applyAlignment="1">
      <alignment horizontal="center"/>
    </xf>
    <xf numFmtId="0" fontId="9" fillId="3" borderId="13" xfId="0" applyFont="1" applyFill="1" applyBorder="1" applyAlignment="1"/>
    <xf numFmtId="0" fontId="9" fillId="3" borderId="26" xfId="0" applyFont="1" applyFill="1" applyBorder="1" applyAlignment="1">
      <alignment horizontal="left" wrapText="1"/>
    </xf>
    <xf numFmtId="0" fontId="9" fillId="3" borderId="26" xfId="0" applyFont="1" applyFill="1" applyBorder="1" applyAlignment="1"/>
    <xf numFmtId="4" fontId="9" fillId="3" borderId="17" xfId="0" applyNumberFormat="1" applyFont="1" applyFill="1" applyBorder="1" applyAlignment="1">
      <alignment horizontal="right" vertical="center" wrapText="1"/>
    </xf>
    <xf numFmtId="4" fontId="9" fillId="3" borderId="27" xfId="0" applyNumberFormat="1" applyFont="1" applyFill="1" applyBorder="1" applyAlignment="1">
      <alignment horizontal="right" vertical="center" wrapText="1"/>
    </xf>
    <xf numFmtId="4" fontId="9" fillId="3" borderId="35" xfId="0" applyNumberFormat="1" applyFont="1" applyFill="1" applyBorder="1" applyAlignment="1">
      <alignment horizontal="right"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8" fillId="0" borderId="0" xfId="0" applyFont="1" applyBorder="1"/>
    <xf numFmtId="0" fontId="12" fillId="0" borderId="14" xfId="0" applyFont="1" applyBorder="1" applyAlignment="1">
      <alignment horizontal="justify" vertical="top"/>
    </xf>
    <xf numFmtId="0" fontId="12" fillId="0" borderId="14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905FD9FE-2CCE-45E2-9019-0DC48C72F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D9B7F0E2-0818-4F8F-B36B-B40994B8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oniaf-my.sharepoint.com/personal/csanquintin_coniaf_gob_do/Documents/Documentos/DEPARTAMENTO%20DE%20PLANIFICACION/TRANSFERENCIAS%20DE%20TECNOLOGIAS/PROGRAMACION%20ACTIVIDADES%20DE%20TRANSFERENCIAS/PROGRAMACION%20DE%20LA%20EJECUCION%202024/TOTAL%20CONIAF/PROGRAMACI&#211;N%20%20PRESUPUESTO%20ENERO-MARZO%202024.xlsx?BAB909BB" TargetMode="External"/><Relationship Id="rId1" Type="http://schemas.openxmlformats.org/officeDocument/2006/relationships/externalLinkPath" Target="file:///\\BAB909BB\PROGRAMACI&#211;N%20%20PRESUPUESTO%20ENERO-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ENERO-MARZO"/>
    </sheetNames>
    <sheetDataSet>
      <sheetData sheetId="0"/>
      <sheetData sheetId="1">
        <row r="36">
          <cell r="A36">
            <v>1</v>
          </cell>
        </row>
      </sheetData>
      <sheetData sheetId="2">
        <row r="94">
          <cell r="F94">
            <v>219999</v>
          </cell>
        </row>
      </sheetData>
      <sheetData sheetId="3">
        <row r="92">
          <cell r="F92">
            <v>674999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D0178286-656E-4E0F-AE01-9A1551463AFB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2-12-27T13:28:24.76" personId="{D0178286-656E-4E0F-AE01-9A1551463AFB}" id="{8CDA9575-E258-4070-9759-C9944B09E693}">
    <text>Debes dar el detalle, si fue una visita de seguimiento y si el técnico le compaño, sus recomendaciones de seguimiento, de acuerdo a la justificación de la solicitud del viatico y pago a facilitador.</text>
  </threadedComment>
  <threadedComment ref="C21" dT="2022-12-27T13:28:24.76" personId="{D0178286-656E-4E0F-AE01-9A1551463AFB}" id="{95557D32-99BC-47EC-813A-7A69D9684F46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25A9B-70B1-4087-BF40-7D6326B7EC76}">
  <dimension ref="A1:U145"/>
  <sheetViews>
    <sheetView tabSelected="1" view="pageBreakPreview" topLeftCell="A35" zoomScale="60" zoomScaleNormal="85" workbookViewId="0">
      <selection activeCell="F72" sqref="F72:G72"/>
    </sheetView>
  </sheetViews>
  <sheetFormatPr baseColWidth="10" defaultRowHeight="15" x14ac:dyDescent="0.25"/>
  <cols>
    <col min="1" max="1" width="4" customWidth="1"/>
    <col min="2" max="2" width="16" customWidth="1"/>
    <col min="3" max="3" width="43.42578125" customWidth="1"/>
    <col min="4" max="4" width="19.140625" customWidth="1"/>
    <col min="5" max="5" width="15.140625" customWidth="1"/>
    <col min="6" max="6" width="13.140625" customWidth="1"/>
    <col min="7" max="7" width="14.28515625" customWidth="1"/>
    <col min="8" max="8" width="10" customWidth="1"/>
    <col min="9" max="9" width="18.5703125" customWidth="1"/>
    <col min="10" max="10" width="15.85546875" customWidth="1"/>
    <col min="11" max="11" width="14.5703125" customWidth="1"/>
    <col min="12" max="12" width="17.42578125" customWidth="1"/>
    <col min="13" max="13" width="17.140625" customWidth="1"/>
    <col min="14" max="14" width="16.140625" customWidth="1"/>
    <col min="15" max="15" width="14.85546875" customWidth="1"/>
    <col min="16" max="16" width="18.42578125" customWidth="1"/>
    <col min="17" max="17" width="13.85546875" bestFit="1" customWidth="1"/>
    <col min="18" max="18" width="15" customWidth="1"/>
    <col min="19" max="19" width="12.5703125" customWidth="1"/>
    <col min="20" max="20" width="13.28515625" customWidth="1"/>
    <col min="21" max="21" width="14" customWidth="1"/>
  </cols>
  <sheetData>
    <row r="1" spans="1:15" ht="18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6.7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5.75" x14ac:dyDescent="0.2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15" ht="15.75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1:15" ht="6" customHeight="1" x14ac:dyDescent="0.2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ht="18" x14ac:dyDescent="0.25">
      <c r="A6" s="175" t="s">
        <v>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1:15" ht="8.25" customHeight="1" x14ac:dyDescent="0.25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5" ht="18" customHeight="1" x14ac:dyDescent="0.25">
      <c r="A8" s="176" t="s">
        <v>4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"/>
    </row>
    <row r="9" spans="1:15" ht="18" customHeigh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"/>
    </row>
    <row r="10" spans="1:15" ht="18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8" customHeight="1" x14ac:dyDescent="0.25">
      <c r="A11" s="177" t="s">
        <v>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68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</row>
    <row r="14" spans="1:15" ht="15.75" customHeight="1" thickBot="1" x14ac:dyDescent="0.3">
      <c r="A14" s="187" t="s">
        <v>6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</row>
    <row r="15" spans="1:15" ht="27" customHeight="1" thickBot="1" x14ac:dyDescent="0.3">
      <c r="A15" s="188" t="s">
        <v>7</v>
      </c>
      <c r="B15" s="191" t="s">
        <v>8</v>
      </c>
      <c r="C15" s="192"/>
      <c r="D15" s="178" t="s">
        <v>9</v>
      </c>
      <c r="E15" s="178" t="s">
        <v>10</v>
      </c>
      <c r="F15" s="178" t="s">
        <v>11</v>
      </c>
      <c r="G15" s="178" t="s">
        <v>12</v>
      </c>
      <c r="H15" s="191" t="s">
        <v>13</v>
      </c>
      <c r="I15" s="192"/>
      <c r="J15" s="178" t="s">
        <v>14</v>
      </c>
      <c r="K15" s="160"/>
      <c r="L15" s="160"/>
      <c r="M15" s="178" t="s">
        <v>15</v>
      </c>
      <c r="N15" s="178" t="s">
        <v>16</v>
      </c>
      <c r="O15" s="180" t="s">
        <v>17</v>
      </c>
    </row>
    <row r="16" spans="1:15" ht="12" customHeight="1" thickBot="1" x14ac:dyDescent="0.3">
      <c r="A16" s="189"/>
      <c r="B16" s="193"/>
      <c r="C16" s="194"/>
      <c r="D16" s="179"/>
      <c r="E16" s="179"/>
      <c r="F16" s="179"/>
      <c r="G16" s="195"/>
      <c r="H16" s="4" t="s">
        <v>18</v>
      </c>
      <c r="I16" s="178" t="s">
        <v>19</v>
      </c>
      <c r="J16" s="196"/>
      <c r="K16" s="161"/>
      <c r="L16" s="161"/>
      <c r="M16" s="196"/>
      <c r="N16" s="179"/>
      <c r="O16" s="181"/>
    </row>
    <row r="17" spans="1:20" ht="34.5" customHeight="1" x14ac:dyDescent="0.25">
      <c r="A17" s="190"/>
      <c r="B17" s="160" t="s">
        <v>20</v>
      </c>
      <c r="C17" s="163" t="s">
        <v>21</v>
      </c>
      <c r="D17" s="179"/>
      <c r="E17" s="179"/>
      <c r="F17" s="179"/>
      <c r="G17" s="195"/>
      <c r="H17" s="5" t="s">
        <v>22</v>
      </c>
      <c r="I17" s="179"/>
      <c r="J17" s="196"/>
      <c r="K17" s="162" t="s">
        <v>23</v>
      </c>
      <c r="L17" s="162" t="s">
        <v>24</v>
      </c>
      <c r="M17" s="196"/>
      <c r="N17" s="179"/>
      <c r="O17" s="182"/>
    </row>
    <row r="18" spans="1:20" ht="91.5" customHeight="1" x14ac:dyDescent="0.25">
      <c r="A18" s="6">
        <v>1</v>
      </c>
      <c r="B18" s="9" t="s">
        <v>25</v>
      </c>
      <c r="C18" s="245" t="s">
        <v>124</v>
      </c>
      <c r="D18" s="7" t="s">
        <v>26</v>
      </c>
      <c r="E18" s="8" t="s">
        <v>27</v>
      </c>
      <c r="F18" s="9" t="s">
        <v>28</v>
      </c>
      <c r="G18" s="10">
        <v>16</v>
      </c>
      <c r="H18" s="10">
        <v>5</v>
      </c>
      <c r="I18" s="10">
        <v>1</v>
      </c>
      <c r="J18" s="11"/>
      <c r="K18" s="11">
        <v>3500</v>
      </c>
      <c r="L18" s="11">
        <v>8925</v>
      </c>
      <c r="M18" s="11">
        <v>0</v>
      </c>
      <c r="N18" s="11">
        <v>0</v>
      </c>
      <c r="O18" s="11">
        <f>M18+N18</f>
        <v>0</v>
      </c>
      <c r="P18" s="13"/>
    </row>
    <row r="19" spans="1:20" ht="99.75" customHeight="1" x14ac:dyDescent="0.25">
      <c r="A19" s="6">
        <v>1</v>
      </c>
      <c r="B19" s="9" t="s">
        <v>29</v>
      </c>
      <c r="C19" s="14" t="s">
        <v>125</v>
      </c>
      <c r="D19" s="7" t="s">
        <v>26</v>
      </c>
      <c r="E19" s="8" t="s">
        <v>126</v>
      </c>
      <c r="F19" s="9" t="s">
        <v>31</v>
      </c>
      <c r="G19" s="10">
        <v>8</v>
      </c>
      <c r="H19" s="10">
        <v>4</v>
      </c>
      <c r="I19" s="10">
        <v>1</v>
      </c>
      <c r="J19" s="11">
        <v>500000</v>
      </c>
      <c r="K19" s="11">
        <v>2600</v>
      </c>
      <c r="L19" s="11">
        <v>6250</v>
      </c>
      <c r="M19" s="18"/>
      <c r="N19" s="11">
        <v>10400</v>
      </c>
      <c r="O19" s="11">
        <f t="shared" ref="O19:O24" si="0">M19+N19</f>
        <v>10400</v>
      </c>
      <c r="P19" s="13"/>
    </row>
    <row r="20" spans="1:20" ht="147.75" customHeight="1" x14ac:dyDescent="0.25">
      <c r="A20" s="6">
        <v>0</v>
      </c>
      <c r="B20" s="9" t="s">
        <v>32</v>
      </c>
      <c r="C20" s="245" t="s">
        <v>127</v>
      </c>
      <c r="D20" s="7" t="s">
        <v>26</v>
      </c>
      <c r="E20" s="8" t="s">
        <v>128</v>
      </c>
      <c r="F20" s="9" t="s">
        <v>33</v>
      </c>
      <c r="G20" s="10">
        <v>8</v>
      </c>
      <c r="H20" s="10">
        <v>3</v>
      </c>
      <c r="I20" s="10"/>
      <c r="J20" s="15">
        <v>1070000</v>
      </c>
      <c r="K20" s="11">
        <v>2600</v>
      </c>
      <c r="L20" s="11">
        <v>6250</v>
      </c>
      <c r="M20" s="11"/>
      <c r="N20" s="11">
        <v>11200</v>
      </c>
      <c r="O20" s="11">
        <f t="shared" si="0"/>
        <v>11200</v>
      </c>
      <c r="P20" s="13"/>
    </row>
    <row r="21" spans="1:20" ht="88.5" hidden="1" x14ac:dyDescent="0.25">
      <c r="A21" s="6">
        <v>0</v>
      </c>
      <c r="B21" s="9" t="s">
        <v>29</v>
      </c>
      <c r="C21" s="245" t="s">
        <v>34</v>
      </c>
      <c r="D21" s="7" t="s">
        <v>26</v>
      </c>
      <c r="E21" s="8"/>
      <c r="F21" s="9" t="s">
        <v>31</v>
      </c>
      <c r="G21" s="10"/>
      <c r="H21" s="10"/>
      <c r="I21" s="10"/>
      <c r="J21" s="11"/>
      <c r="K21" s="11"/>
      <c r="L21" s="11"/>
      <c r="M21" s="11"/>
      <c r="N21" s="11"/>
      <c r="O21" s="11">
        <f t="shared" si="0"/>
        <v>0</v>
      </c>
      <c r="P21" s="13"/>
      <c r="Q21" s="13"/>
      <c r="S21" s="13"/>
    </row>
    <row r="22" spans="1:20" ht="72.75" hidden="1" x14ac:dyDescent="0.25">
      <c r="A22" s="6">
        <v>0</v>
      </c>
      <c r="B22" s="9" t="s">
        <v>35</v>
      </c>
      <c r="C22" s="14" t="s">
        <v>36</v>
      </c>
      <c r="D22" s="16" t="s">
        <v>26</v>
      </c>
      <c r="E22" s="8"/>
      <c r="F22" s="7" t="s">
        <v>37</v>
      </c>
      <c r="G22" s="10"/>
      <c r="H22" s="17"/>
      <c r="I22" s="17"/>
      <c r="J22" s="15"/>
      <c r="K22" s="11"/>
      <c r="L22" s="11"/>
      <c r="M22" s="18"/>
      <c r="N22" s="11"/>
      <c r="O22" s="11">
        <f t="shared" si="0"/>
        <v>0</v>
      </c>
      <c r="P22" s="13"/>
      <c r="Q22" s="13"/>
      <c r="R22" s="13"/>
      <c r="S22" s="13"/>
      <c r="T22" s="13"/>
    </row>
    <row r="23" spans="1:20" ht="91.5" customHeight="1" x14ac:dyDescent="0.25">
      <c r="A23" s="6">
        <v>1</v>
      </c>
      <c r="B23" s="9" t="s">
        <v>38</v>
      </c>
      <c r="C23" s="14" t="s">
        <v>123</v>
      </c>
      <c r="D23" s="16" t="s">
        <v>26</v>
      </c>
      <c r="E23" s="8" t="s">
        <v>129</v>
      </c>
      <c r="F23" s="7" t="s">
        <v>39</v>
      </c>
      <c r="G23" s="10">
        <v>8</v>
      </c>
      <c r="H23" s="10"/>
      <c r="I23" s="10"/>
      <c r="J23" s="15">
        <v>650000</v>
      </c>
      <c r="K23" s="11">
        <v>2100</v>
      </c>
      <c r="L23" s="11">
        <v>8500</v>
      </c>
      <c r="M23" s="11"/>
      <c r="N23" s="11">
        <v>10400</v>
      </c>
      <c r="O23" s="11">
        <f t="shared" si="0"/>
        <v>10400</v>
      </c>
      <c r="P23" s="13"/>
      <c r="R23" s="13"/>
      <c r="S23" s="13"/>
    </row>
    <row r="24" spans="1:20" ht="93" customHeight="1" x14ac:dyDescent="0.25">
      <c r="A24" s="6">
        <v>0</v>
      </c>
      <c r="B24" s="9" t="s">
        <v>40</v>
      </c>
      <c r="C24" s="246" t="s">
        <v>122</v>
      </c>
      <c r="D24" s="7" t="s">
        <v>26</v>
      </c>
      <c r="E24" s="8" t="s">
        <v>41</v>
      </c>
      <c r="F24" s="7" t="s">
        <v>42</v>
      </c>
      <c r="G24" s="10">
        <v>8</v>
      </c>
      <c r="H24" s="10">
        <v>7</v>
      </c>
      <c r="I24" s="10">
        <v>1</v>
      </c>
      <c r="J24" s="11">
        <v>280000</v>
      </c>
      <c r="K24" s="11">
        <v>2100</v>
      </c>
      <c r="L24" s="11">
        <v>6900</v>
      </c>
      <c r="M24" s="11">
        <v>49400</v>
      </c>
      <c r="N24" s="11">
        <v>11200</v>
      </c>
      <c r="O24" s="11">
        <f t="shared" si="0"/>
        <v>60600</v>
      </c>
      <c r="P24" s="13"/>
    </row>
    <row r="25" spans="1:20" ht="15.75" customHeight="1" thickBot="1" x14ac:dyDescent="0.3">
      <c r="A25" s="19">
        <f>SUM(A18:A24)</f>
        <v>3</v>
      </c>
      <c r="B25" s="183" t="s">
        <v>43</v>
      </c>
      <c r="C25" s="183"/>
      <c r="D25" s="183"/>
      <c r="E25" s="183"/>
      <c r="F25" s="183"/>
      <c r="G25" s="20">
        <f t="shared" ref="G25:O25" si="1">SUM(G18:G24)</f>
        <v>48</v>
      </c>
      <c r="H25" s="20">
        <f t="shared" si="1"/>
        <v>19</v>
      </c>
      <c r="I25" s="20">
        <f t="shared" si="1"/>
        <v>3</v>
      </c>
      <c r="J25" s="20">
        <f t="shared" si="1"/>
        <v>2500000</v>
      </c>
      <c r="K25" s="20">
        <f t="shared" si="1"/>
        <v>12900</v>
      </c>
      <c r="L25" s="20">
        <f t="shared" si="1"/>
        <v>36825</v>
      </c>
      <c r="M25" s="20">
        <f t="shared" si="1"/>
        <v>49400</v>
      </c>
      <c r="N25" s="20">
        <f t="shared" si="1"/>
        <v>43200</v>
      </c>
      <c r="O25" s="20">
        <f t="shared" si="1"/>
        <v>92600</v>
      </c>
      <c r="P25" s="21"/>
      <c r="Q25" s="21"/>
    </row>
    <row r="26" spans="1:20" ht="15.75" customHeight="1" thickBot="1" x14ac:dyDescent="0.3">
      <c r="A26" s="184" t="s">
        <v>44</v>
      </c>
      <c r="B26" s="185"/>
      <c r="C26" s="185"/>
      <c r="D26" s="185"/>
      <c r="E26" s="185"/>
      <c r="F26" s="185"/>
      <c r="G26" s="185"/>
      <c r="H26" s="22"/>
      <c r="I26" s="22"/>
      <c r="J26" s="23"/>
      <c r="K26" s="23"/>
      <c r="L26" s="23"/>
      <c r="M26" s="24">
        <v>0</v>
      </c>
      <c r="N26" s="24">
        <f>N25*-0.1</f>
        <v>-4320</v>
      </c>
      <c r="O26" s="25">
        <f>N26</f>
        <v>-4320</v>
      </c>
    </row>
    <row r="27" spans="1:20" ht="15.75" customHeight="1" thickBot="1" x14ac:dyDescent="0.3">
      <c r="A27" s="186" t="s">
        <v>45</v>
      </c>
      <c r="B27" s="186"/>
      <c r="C27" s="186"/>
      <c r="D27" s="186"/>
      <c r="E27" s="186"/>
      <c r="F27" s="186"/>
      <c r="G27" s="186"/>
      <c r="H27" s="26"/>
      <c r="I27" s="26"/>
      <c r="J27" s="27"/>
      <c r="K27" s="27"/>
      <c r="L27" s="27"/>
      <c r="M27" s="24">
        <f>+M25+M26</f>
        <v>49400</v>
      </c>
      <c r="N27" s="24">
        <f>+N25+N26</f>
        <v>38880</v>
      </c>
      <c r="O27" s="25">
        <f>+O25+O26</f>
        <v>88280</v>
      </c>
    </row>
    <row r="28" spans="1:20" x14ac:dyDescent="0.25">
      <c r="A28" s="28"/>
      <c r="B28" s="28"/>
      <c r="C28" s="28"/>
      <c r="D28" s="28"/>
      <c r="E28" s="28"/>
      <c r="F28" s="28"/>
      <c r="G28" s="28"/>
      <c r="H28" s="29"/>
      <c r="I28" s="29"/>
      <c r="J28" s="30"/>
      <c r="K28" s="30"/>
      <c r="L28" s="30"/>
      <c r="M28" s="30"/>
      <c r="N28" s="30"/>
      <c r="O28" s="31"/>
    </row>
    <row r="29" spans="1:20" ht="16.5" customHeight="1" thickBot="1" x14ac:dyDescent="0.3">
      <c r="A29" s="200" t="s">
        <v>46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32"/>
      <c r="O29" s="32"/>
    </row>
    <row r="30" spans="1:20" ht="23.25" customHeight="1" thickBot="1" x14ac:dyDescent="0.3">
      <c r="A30" s="188" t="s">
        <v>7</v>
      </c>
      <c r="B30" s="191" t="s">
        <v>8</v>
      </c>
      <c r="C30" s="192"/>
      <c r="D30" s="178" t="s">
        <v>9</v>
      </c>
      <c r="E30" s="178" t="s">
        <v>10</v>
      </c>
      <c r="F30" s="178" t="s">
        <v>11</v>
      </c>
      <c r="G30" s="178" t="s">
        <v>47</v>
      </c>
      <c r="H30" s="191" t="s">
        <v>13</v>
      </c>
      <c r="I30" s="192"/>
      <c r="J30" s="178" t="s">
        <v>14</v>
      </c>
      <c r="K30" s="160"/>
      <c r="L30" s="160"/>
      <c r="M30" s="178" t="s">
        <v>15</v>
      </c>
      <c r="N30" s="178" t="s">
        <v>16</v>
      </c>
      <c r="O30" s="180" t="s">
        <v>17</v>
      </c>
    </row>
    <row r="31" spans="1:20" ht="0.75" customHeight="1" thickBot="1" x14ac:dyDescent="0.3">
      <c r="A31" s="189"/>
      <c r="B31" s="193"/>
      <c r="C31" s="194"/>
      <c r="D31" s="179"/>
      <c r="E31" s="179"/>
      <c r="F31" s="179"/>
      <c r="G31" s="195"/>
      <c r="H31" s="178" t="s">
        <v>22</v>
      </c>
      <c r="I31" s="178" t="s">
        <v>19</v>
      </c>
      <c r="J31" s="196"/>
      <c r="K31" s="161"/>
      <c r="L31" s="161"/>
      <c r="M31" s="196"/>
      <c r="N31" s="179"/>
      <c r="O31" s="181"/>
    </row>
    <row r="32" spans="1:20" ht="28.5" customHeight="1" thickBot="1" x14ac:dyDescent="0.3">
      <c r="A32" s="190"/>
      <c r="B32" s="33" t="s">
        <v>20</v>
      </c>
      <c r="C32" s="163" t="s">
        <v>21</v>
      </c>
      <c r="D32" s="179"/>
      <c r="E32" s="179"/>
      <c r="F32" s="179"/>
      <c r="G32" s="195"/>
      <c r="H32" s="179"/>
      <c r="I32" s="179"/>
      <c r="J32" s="196"/>
      <c r="K32" s="162" t="s">
        <v>23</v>
      </c>
      <c r="L32" s="162" t="s">
        <v>24</v>
      </c>
      <c r="M32" s="196"/>
      <c r="N32" s="179"/>
      <c r="O32" s="182"/>
    </row>
    <row r="33" spans="1:19" ht="120.75" customHeight="1" x14ac:dyDescent="0.25">
      <c r="A33" s="34">
        <v>1</v>
      </c>
      <c r="B33" s="7" t="s">
        <v>48</v>
      </c>
      <c r="C33" s="227" t="s">
        <v>49</v>
      </c>
      <c r="D33" s="7" t="s">
        <v>50</v>
      </c>
      <c r="E33" s="7" t="s">
        <v>51</v>
      </c>
      <c r="F33" s="7" t="s">
        <v>52</v>
      </c>
      <c r="G33" s="10">
        <v>24</v>
      </c>
      <c r="H33" s="10">
        <v>24</v>
      </c>
      <c r="I33" s="10">
        <v>5</v>
      </c>
      <c r="J33" s="11">
        <v>650000</v>
      </c>
      <c r="K33" s="11">
        <v>3600</v>
      </c>
      <c r="L33" s="11">
        <v>33300</v>
      </c>
      <c r="M33" s="11"/>
      <c r="N33" s="11">
        <v>34000</v>
      </c>
      <c r="O33" s="228">
        <f>SUM(M33:N33)</f>
        <v>34000</v>
      </c>
      <c r="P33" s="13"/>
    </row>
    <row r="34" spans="1:19" ht="78.75" x14ac:dyDescent="0.25">
      <c r="A34" s="35">
        <v>1</v>
      </c>
      <c r="B34" s="7" t="s">
        <v>48</v>
      </c>
      <c r="C34" s="169" t="s">
        <v>118</v>
      </c>
      <c r="D34" s="7" t="s">
        <v>50</v>
      </c>
      <c r="E34" s="8" t="s">
        <v>30</v>
      </c>
      <c r="F34" s="7" t="s">
        <v>53</v>
      </c>
      <c r="G34" s="36">
        <v>16</v>
      </c>
      <c r="H34" s="10">
        <v>24</v>
      </c>
      <c r="I34" s="10">
        <v>3</v>
      </c>
      <c r="J34" s="37"/>
      <c r="K34" s="37">
        <v>7400</v>
      </c>
      <c r="L34" s="37">
        <v>25900</v>
      </c>
      <c r="M34" s="37"/>
      <c r="N34" s="37">
        <v>23800</v>
      </c>
      <c r="O34" s="228">
        <f t="shared" ref="O34:O37" si="2">SUM(M34:N34)</f>
        <v>23800</v>
      </c>
      <c r="P34" s="13"/>
    </row>
    <row r="35" spans="1:19" ht="141.75" x14ac:dyDescent="0.25">
      <c r="A35" s="35">
        <v>1</v>
      </c>
      <c r="B35" s="7" t="s">
        <v>48</v>
      </c>
      <c r="C35" s="39" t="s">
        <v>54</v>
      </c>
      <c r="D35" s="7" t="s">
        <v>50</v>
      </c>
      <c r="E35" s="8" t="s">
        <v>55</v>
      </c>
      <c r="F35" s="7" t="s">
        <v>56</v>
      </c>
      <c r="G35" s="36">
        <v>8</v>
      </c>
      <c r="H35" s="10"/>
      <c r="I35" s="10"/>
      <c r="J35" s="37"/>
      <c r="K35" s="37">
        <v>3600</v>
      </c>
      <c r="L35" s="37">
        <v>4900</v>
      </c>
      <c r="M35" s="37"/>
      <c r="N35" s="37">
        <v>11800</v>
      </c>
      <c r="O35" s="228">
        <f t="shared" si="2"/>
        <v>11800</v>
      </c>
    </row>
    <row r="36" spans="1:19" ht="126" x14ac:dyDescent="0.25">
      <c r="A36" s="35">
        <v>1</v>
      </c>
      <c r="B36" s="7" t="s">
        <v>57</v>
      </c>
      <c r="C36" s="229" t="s">
        <v>58</v>
      </c>
      <c r="D36" s="7" t="s">
        <v>50</v>
      </c>
      <c r="E36" s="7" t="s">
        <v>59</v>
      </c>
      <c r="F36" s="7" t="s">
        <v>60</v>
      </c>
      <c r="G36" s="36">
        <v>8</v>
      </c>
      <c r="H36" s="10"/>
      <c r="I36" s="10"/>
      <c r="J36" s="37"/>
      <c r="K36" s="11">
        <v>5100</v>
      </c>
      <c r="L36" s="11">
        <v>15400</v>
      </c>
      <c r="M36" s="11"/>
      <c r="N36" s="11">
        <v>20800</v>
      </c>
      <c r="O36" s="228">
        <f t="shared" si="2"/>
        <v>20800</v>
      </c>
      <c r="P36" s="13"/>
      <c r="Q36" s="13"/>
      <c r="R36" s="13"/>
      <c r="S36" s="13"/>
    </row>
    <row r="37" spans="1:19" hidden="1" x14ac:dyDescent="0.25">
      <c r="A37" s="35">
        <v>0</v>
      </c>
      <c r="B37" s="7"/>
      <c r="C37" s="40"/>
      <c r="D37" s="16"/>
      <c r="E37" s="7"/>
      <c r="F37" s="7"/>
      <c r="G37" s="36"/>
      <c r="H37" s="10"/>
      <c r="I37" s="10"/>
      <c r="J37" s="37"/>
      <c r="K37" s="11"/>
      <c r="L37" s="11"/>
      <c r="M37" s="11"/>
      <c r="N37" s="11"/>
      <c r="O37" s="38">
        <f t="shared" si="2"/>
        <v>0</v>
      </c>
      <c r="P37" s="13"/>
      <c r="Q37" s="21"/>
    </row>
    <row r="38" spans="1:19" x14ac:dyDescent="0.25">
      <c r="A38" s="35">
        <f>SUM(A33:A37)</f>
        <v>4</v>
      </c>
      <c r="B38" s="197" t="s">
        <v>43</v>
      </c>
      <c r="C38" s="197"/>
      <c r="D38" s="197"/>
      <c r="E38" s="197"/>
      <c r="F38" s="197"/>
      <c r="G38" s="164">
        <f>SUM(G33:G37)</f>
        <v>56</v>
      </c>
      <c r="H38" s="164">
        <f>SUM(H33:H37)</f>
        <v>48</v>
      </c>
      <c r="I38" s="164">
        <f>SUM(I33:I37)</f>
        <v>8</v>
      </c>
      <c r="J38" s="41">
        <f>SUM(J33:J37)</f>
        <v>650000</v>
      </c>
      <c r="K38" s="41">
        <f>SUM(K33:K37)</f>
        <v>19700</v>
      </c>
      <c r="L38" s="41">
        <f t="shared" ref="L38:O38" si="3">SUM(L33:L37)</f>
        <v>79500</v>
      </c>
      <c r="M38" s="41">
        <f t="shared" si="3"/>
        <v>0</v>
      </c>
      <c r="N38" s="41">
        <f t="shared" si="3"/>
        <v>90400</v>
      </c>
      <c r="O38" s="42">
        <f t="shared" si="3"/>
        <v>90400</v>
      </c>
    </row>
    <row r="39" spans="1:19" x14ac:dyDescent="0.25">
      <c r="A39" s="198" t="s">
        <v>44</v>
      </c>
      <c r="B39" s="199"/>
      <c r="C39" s="199"/>
      <c r="D39" s="199"/>
      <c r="E39" s="199"/>
      <c r="F39" s="199"/>
      <c r="G39" s="199"/>
      <c r="H39" s="43"/>
      <c r="I39" s="43"/>
      <c r="J39" s="44"/>
      <c r="K39" s="45"/>
      <c r="L39" s="45"/>
      <c r="M39" s="45">
        <v>0</v>
      </c>
      <c r="N39" s="45">
        <f>0.1*-N38</f>
        <v>-9040</v>
      </c>
      <c r="O39" s="46">
        <f>SUM(N39:N39)</f>
        <v>-9040</v>
      </c>
    </row>
    <row r="40" spans="1:19" ht="15.75" thickBot="1" x14ac:dyDescent="0.3">
      <c r="A40" s="201" t="s">
        <v>61</v>
      </c>
      <c r="B40" s="202"/>
      <c r="C40" s="202"/>
      <c r="D40" s="202"/>
      <c r="E40" s="202"/>
      <c r="F40" s="202"/>
      <c r="G40" s="203"/>
      <c r="H40" s="47"/>
      <c r="I40" s="47"/>
      <c r="J40" s="48"/>
      <c r="K40" s="49"/>
      <c r="L40" s="49"/>
      <c r="M40" s="49">
        <f>SUM(M38:M39)</f>
        <v>0</v>
      </c>
      <c r="N40" s="50">
        <f>+N38+N39</f>
        <v>81360</v>
      </c>
      <c r="O40" s="50">
        <f>+O38+O39</f>
        <v>81360</v>
      </c>
      <c r="Q40" s="21"/>
    </row>
    <row r="41" spans="1:19" x14ac:dyDescent="0.25">
      <c r="A41" s="28"/>
      <c r="B41" s="28"/>
      <c r="C41" s="28"/>
      <c r="D41" s="28"/>
      <c r="E41" s="28"/>
      <c r="F41" s="28"/>
      <c r="G41" s="28"/>
      <c r="H41" s="29"/>
      <c r="I41" s="29"/>
      <c r="J41" s="30"/>
      <c r="K41" s="30"/>
      <c r="L41" s="30"/>
      <c r="M41" s="30"/>
      <c r="N41" s="30"/>
      <c r="O41" s="31"/>
    </row>
    <row r="42" spans="1:19" ht="15.75" customHeight="1" thickBot="1" x14ac:dyDescent="0.3">
      <c r="A42" s="200" t="s">
        <v>62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51"/>
      <c r="O42" s="51"/>
    </row>
    <row r="43" spans="1:19" ht="23.25" customHeight="1" thickBot="1" x14ac:dyDescent="0.3">
      <c r="A43" s="188" t="s">
        <v>7</v>
      </c>
      <c r="B43" s="191" t="s">
        <v>8</v>
      </c>
      <c r="C43" s="192"/>
      <c r="D43" s="178" t="s">
        <v>9</v>
      </c>
      <c r="E43" s="178" t="s">
        <v>10</v>
      </c>
      <c r="F43" s="178" t="s">
        <v>11</v>
      </c>
      <c r="G43" s="178" t="s">
        <v>47</v>
      </c>
      <c r="H43" s="191" t="s">
        <v>13</v>
      </c>
      <c r="I43" s="192"/>
      <c r="J43" s="178" t="s">
        <v>14</v>
      </c>
      <c r="K43" s="160"/>
      <c r="L43" s="160"/>
      <c r="M43" s="178" t="s">
        <v>15</v>
      </c>
      <c r="N43" s="178" t="s">
        <v>16</v>
      </c>
      <c r="O43" s="180" t="s">
        <v>17</v>
      </c>
    </row>
    <row r="44" spans="1:19" ht="2.25" customHeight="1" thickBot="1" x14ac:dyDescent="0.3">
      <c r="A44" s="189"/>
      <c r="B44" s="193"/>
      <c r="C44" s="194"/>
      <c r="D44" s="195"/>
      <c r="E44" s="195"/>
      <c r="F44" s="195"/>
      <c r="G44" s="195"/>
      <c r="H44" s="178" t="s">
        <v>22</v>
      </c>
      <c r="I44" s="178" t="s">
        <v>19</v>
      </c>
      <c r="J44" s="196"/>
      <c r="K44" s="161"/>
      <c r="L44" s="161"/>
      <c r="M44" s="196"/>
      <c r="N44" s="179"/>
      <c r="O44" s="181"/>
    </row>
    <row r="45" spans="1:19" ht="28.5" customHeight="1" x14ac:dyDescent="0.25">
      <c r="A45" s="190"/>
      <c r="B45" s="160" t="s">
        <v>20</v>
      </c>
      <c r="C45" s="163" t="s">
        <v>21</v>
      </c>
      <c r="D45" s="195"/>
      <c r="E45" s="195"/>
      <c r="F45" s="195"/>
      <c r="G45" s="195"/>
      <c r="H45" s="179"/>
      <c r="I45" s="179"/>
      <c r="J45" s="196"/>
      <c r="K45" s="162" t="s">
        <v>23</v>
      </c>
      <c r="L45" s="162" t="s">
        <v>24</v>
      </c>
      <c r="M45" s="196"/>
      <c r="N45" s="179"/>
      <c r="O45" s="182"/>
    </row>
    <row r="46" spans="1:19" ht="69.75" customHeight="1" x14ac:dyDescent="0.25">
      <c r="A46" s="52">
        <v>1</v>
      </c>
      <c r="B46" s="53" t="s">
        <v>63</v>
      </c>
      <c r="C46" s="54" t="s">
        <v>64</v>
      </c>
      <c r="D46" s="16" t="s">
        <v>65</v>
      </c>
      <c r="E46" s="55" t="s">
        <v>66</v>
      </c>
      <c r="F46" s="53" t="s">
        <v>67</v>
      </c>
      <c r="G46" s="56">
        <v>8</v>
      </c>
      <c r="H46" s="56">
        <v>0</v>
      </c>
      <c r="I46" s="56">
        <v>0</v>
      </c>
      <c r="J46" s="37">
        <v>370000</v>
      </c>
      <c r="K46" s="57">
        <v>2900</v>
      </c>
      <c r="L46" s="57">
        <v>1750</v>
      </c>
      <c r="M46" s="57">
        <v>1770</v>
      </c>
      <c r="N46" s="57">
        <v>9600</v>
      </c>
      <c r="O46" s="58">
        <f t="shared" ref="O46:O48" si="4">M46+N46</f>
        <v>11370</v>
      </c>
      <c r="P46" s="59"/>
    </row>
    <row r="47" spans="1:19" ht="41.25" hidden="1" customHeight="1" x14ac:dyDescent="0.25">
      <c r="A47" s="52">
        <v>0</v>
      </c>
      <c r="B47" s="53" t="s">
        <v>68</v>
      </c>
      <c r="C47" s="54" t="s">
        <v>64</v>
      </c>
      <c r="D47" s="16" t="s">
        <v>65</v>
      </c>
      <c r="E47" s="55"/>
      <c r="F47" s="53" t="s">
        <v>67</v>
      </c>
      <c r="G47" s="56"/>
      <c r="H47" s="56">
        <v>0</v>
      </c>
      <c r="I47" s="56">
        <v>0</v>
      </c>
      <c r="J47" s="37"/>
      <c r="K47" s="57"/>
      <c r="L47" s="57"/>
      <c r="M47" s="57"/>
      <c r="N47" s="57"/>
      <c r="O47" s="58">
        <f t="shared" si="4"/>
        <v>0</v>
      </c>
    </row>
    <row r="48" spans="1:19" ht="25.5" hidden="1" x14ac:dyDescent="0.25">
      <c r="A48" s="52">
        <v>0</v>
      </c>
      <c r="B48" s="53" t="s">
        <v>68</v>
      </c>
      <c r="C48" s="54" t="s">
        <v>69</v>
      </c>
      <c r="D48" s="16" t="s">
        <v>65</v>
      </c>
      <c r="E48" s="55"/>
      <c r="F48" s="53" t="s">
        <v>67</v>
      </c>
      <c r="G48" s="56"/>
      <c r="H48" s="56">
        <v>0</v>
      </c>
      <c r="I48" s="56">
        <v>0</v>
      </c>
      <c r="J48" s="37"/>
      <c r="K48" s="57"/>
      <c r="L48" s="57"/>
      <c r="M48" s="57"/>
      <c r="N48" s="57"/>
      <c r="O48" s="58">
        <f t="shared" si="4"/>
        <v>0</v>
      </c>
    </row>
    <row r="49" spans="1:18" ht="13.5" customHeight="1" x14ac:dyDescent="0.25">
      <c r="A49" s="35">
        <f>SUM(A46:A48)</f>
        <v>1</v>
      </c>
      <c r="B49" s="7"/>
      <c r="C49" s="60"/>
      <c r="D49" s="7"/>
      <c r="E49" s="60"/>
      <c r="F49" s="7"/>
      <c r="G49" s="61">
        <f>SUM(G46:G48)</f>
        <v>8</v>
      </c>
      <c r="H49" s="62">
        <f t="shared" ref="H49:O49" si="5">SUM(H46:H48)</f>
        <v>0</v>
      </c>
      <c r="I49" s="62">
        <f t="shared" si="5"/>
        <v>0</v>
      </c>
      <c r="J49" s="62">
        <f t="shared" si="5"/>
        <v>370000</v>
      </c>
      <c r="K49" s="62">
        <f t="shared" si="5"/>
        <v>2900</v>
      </c>
      <c r="L49" s="62">
        <f t="shared" si="5"/>
        <v>1750</v>
      </c>
      <c r="M49" s="62">
        <f t="shared" si="5"/>
        <v>1770</v>
      </c>
      <c r="N49" s="62">
        <f t="shared" si="5"/>
        <v>9600</v>
      </c>
      <c r="O49" s="42">
        <f t="shared" si="5"/>
        <v>11370</v>
      </c>
    </row>
    <row r="50" spans="1:18" ht="13.5" customHeight="1" x14ac:dyDescent="0.25">
      <c r="A50" s="198" t="s">
        <v>44</v>
      </c>
      <c r="B50" s="199"/>
      <c r="C50" s="199"/>
      <c r="D50" s="199"/>
      <c r="E50" s="199"/>
      <c r="F50" s="199"/>
      <c r="G50" s="199"/>
      <c r="H50" s="63"/>
      <c r="I50" s="63"/>
      <c r="J50" s="64"/>
      <c r="K50" s="65"/>
      <c r="L50" s="65"/>
      <c r="M50" s="45">
        <v>0</v>
      </c>
      <c r="N50" s="45">
        <f>-0.1*N49</f>
        <v>-960</v>
      </c>
      <c r="O50" s="46">
        <f>SUM(N50:N50)</f>
        <v>-960</v>
      </c>
      <c r="P50" s="21"/>
    </row>
    <row r="51" spans="1:18" ht="14.25" customHeight="1" thickBot="1" x14ac:dyDescent="0.3">
      <c r="A51" s="201" t="s">
        <v>61</v>
      </c>
      <c r="B51" s="202"/>
      <c r="C51" s="202"/>
      <c r="D51" s="202"/>
      <c r="E51" s="202"/>
      <c r="F51" s="202"/>
      <c r="G51" s="203"/>
      <c r="H51" s="66"/>
      <c r="I51" s="66"/>
      <c r="J51" s="67"/>
      <c r="K51" s="68"/>
      <c r="L51" s="68"/>
      <c r="M51" s="49">
        <f>SUM(M49:M50)</f>
        <v>1770</v>
      </c>
      <c r="N51" s="50">
        <f>+N49+N50</f>
        <v>8640</v>
      </c>
      <c r="O51" s="50">
        <f>+O49+O50</f>
        <v>10410</v>
      </c>
    </row>
    <row r="52" spans="1:18" ht="14.25" customHeight="1" x14ac:dyDescent="0.25">
      <c r="A52" s="69"/>
      <c r="B52" s="69"/>
      <c r="C52" s="69"/>
      <c r="D52" s="69"/>
      <c r="E52" s="69"/>
      <c r="F52" s="69"/>
      <c r="G52" s="69"/>
      <c r="H52" s="29"/>
      <c r="I52" s="29"/>
      <c r="J52" s="30"/>
      <c r="K52" s="30"/>
      <c r="L52" s="30"/>
      <c r="M52" s="70"/>
      <c r="N52" s="70"/>
      <c r="O52" s="70"/>
    </row>
    <row r="53" spans="1:18" x14ac:dyDescent="0.25">
      <c r="A53" s="69"/>
      <c r="B53" s="69"/>
      <c r="C53" s="69"/>
      <c r="D53" s="69"/>
      <c r="E53" s="69"/>
      <c r="F53" s="69"/>
      <c r="G53" s="69"/>
      <c r="H53" s="71"/>
      <c r="I53" s="71"/>
      <c r="J53" s="70"/>
      <c r="K53" s="70"/>
      <c r="L53" s="70"/>
      <c r="M53" s="70"/>
      <c r="N53" s="70"/>
      <c r="O53" s="72"/>
    </row>
    <row r="54" spans="1:18" ht="15.75" thickBot="1" x14ac:dyDescent="0.3">
      <c r="A54" s="187" t="s">
        <v>70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</row>
    <row r="55" spans="1:18" ht="24.75" customHeight="1" thickBot="1" x14ac:dyDescent="0.3">
      <c r="A55" s="188" t="s">
        <v>7</v>
      </c>
      <c r="B55" s="191" t="s">
        <v>8</v>
      </c>
      <c r="C55" s="192"/>
      <c r="D55" s="178" t="s">
        <v>9</v>
      </c>
      <c r="E55" s="178" t="s">
        <v>10</v>
      </c>
      <c r="F55" s="178" t="s">
        <v>11</v>
      </c>
      <c r="G55" s="178" t="s">
        <v>71</v>
      </c>
      <c r="H55" s="191" t="s">
        <v>13</v>
      </c>
      <c r="I55" s="192"/>
      <c r="J55" s="178" t="s">
        <v>14</v>
      </c>
      <c r="K55" s="160"/>
      <c r="L55" s="160"/>
      <c r="M55" s="178" t="s">
        <v>15</v>
      </c>
      <c r="N55" s="178" t="s">
        <v>16</v>
      </c>
      <c r="O55" s="180" t="s">
        <v>72</v>
      </c>
    </row>
    <row r="56" spans="1:18" ht="15.75" thickBot="1" x14ac:dyDescent="0.3">
      <c r="A56" s="189"/>
      <c r="B56" s="193"/>
      <c r="C56" s="194"/>
      <c r="D56" s="179"/>
      <c r="E56" s="179"/>
      <c r="F56" s="179"/>
      <c r="G56" s="195"/>
      <c r="H56" s="178" t="s">
        <v>22</v>
      </c>
      <c r="I56" s="178" t="s">
        <v>19</v>
      </c>
      <c r="J56" s="196"/>
      <c r="K56" s="161"/>
      <c r="L56" s="161"/>
      <c r="M56" s="196"/>
      <c r="N56" s="179"/>
      <c r="O56" s="181"/>
    </row>
    <row r="57" spans="1:18" ht="27.75" customHeight="1" thickBot="1" x14ac:dyDescent="0.3">
      <c r="A57" s="189"/>
      <c r="B57" s="160" t="s">
        <v>20</v>
      </c>
      <c r="C57" s="163" t="s">
        <v>21</v>
      </c>
      <c r="D57" s="179"/>
      <c r="E57" s="179"/>
      <c r="F57" s="179"/>
      <c r="G57" s="195"/>
      <c r="H57" s="179"/>
      <c r="I57" s="179"/>
      <c r="J57" s="196"/>
      <c r="K57" s="162" t="s">
        <v>23</v>
      </c>
      <c r="L57" s="162" t="s">
        <v>24</v>
      </c>
      <c r="M57" s="196"/>
      <c r="N57" s="179"/>
      <c r="O57" s="182"/>
    </row>
    <row r="58" spans="1:18" ht="51" customHeight="1" thickBot="1" x14ac:dyDescent="0.3">
      <c r="A58" s="73">
        <v>1</v>
      </c>
      <c r="B58" s="7" t="s">
        <v>73</v>
      </c>
      <c r="C58" s="7" t="s">
        <v>119</v>
      </c>
      <c r="D58" s="7" t="s">
        <v>74</v>
      </c>
      <c r="E58" s="7" t="s">
        <v>75</v>
      </c>
      <c r="F58" s="7" t="s">
        <v>76</v>
      </c>
      <c r="G58" s="10">
        <v>16</v>
      </c>
      <c r="H58" s="10">
        <v>14</v>
      </c>
      <c r="I58" s="10">
        <v>1</v>
      </c>
      <c r="J58" s="11">
        <v>250000</v>
      </c>
      <c r="K58" s="11">
        <v>3500</v>
      </c>
      <c r="L58" s="11">
        <v>14962.5</v>
      </c>
      <c r="M58" s="11"/>
      <c r="N58" s="11">
        <v>47600</v>
      </c>
      <c r="O58" s="12">
        <f t="shared" ref="O58:O63" si="6">SUM(M58:N58)</f>
        <v>47600</v>
      </c>
      <c r="P58" s="13"/>
    </row>
    <row r="59" spans="1:18" ht="51" customHeight="1" thickBot="1" x14ac:dyDescent="0.3">
      <c r="A59" s="73">
        <v>1</v>
      </c>
      <c r="B59" s="7" t="s">
        <v>73</v>
      </c>
      <c r="C59" s="7" t="s">
        <v>77</v>
      </c>
      <c r="D59" s="7" t="s">
        <v>74</v>
      </c>
      <c r="E59" s="7" t="s">
        <v>78</v>
      </c>
      <c r="F59" s="7" t="s">
        <v>76</v>
      </c>
      <c r="G59" s="10">
        <v>32</v>
      </c>
      <c r="H59" s="10"/>
      <c r="I59" s="10"/>
      <c r="J59" s="11"/>
      <c r="K59" s="11">
        <v>3500</v>
      </c>
      <c r="L59" s="11">
        <v>14962.5</v>
      </c>
      <c r="M59" s="11"/>
      <c r="N59" s="11">
        <v>47600</v>
      </c>
      <c r="O59" s="12">
        <f t="shared" si="6"/>
        <v>47600</v>
      </c>
      <c r="P59" s="13"/>
    </row>
    <row r="60" spans="1:18" ht="51" customHeight="1" thickBot="1" x14ac:dyDescent="0.3">
      <c r="A60" s="73">
        <v>1</v>
      </c>
      <c r="B60" s="7" t="s">
        <v>73</v>
      </c>
      <c r="C60" s="7" t="s">
        <v>120</v>
      </c>
      <c r="D60" s="7" t="s">
        <v>74</v>
      </c>
      <c r="E60" s="7" t="s">
        <v>79</v>
      </c>
      <c r="F60" s="7" t="s">
        <v>80</v>
      </c>
      <c r="G60" s="10">
        <v>48</v>
      </c>
      <c r="H60" s="10">
        <v>24</v>
      </c>
      <c r="I60" s="10">
        <v>1</v>
      </c>
      <c r="J60" s="11"/>
      <c r="K60" s="11">
        <v>4000</v>
      </c>
      <c r="L60" s="11">
        <v>13125</v>
      </c>
      <c r="M60" s="11"/>
      <c r="N60" s="11">
        <v>62400</v>
      </c>
      <c r="O60" s="12">
        <f t="shared" si="6"/>
        <v>62400</v>
      </c>
      <c r="P60" s="13"/>
      <c r="R60" s="13"/>
    </row>
    <row r="61" spans="1:18" ht="51" customHeight="1" thickBot="1" x14ac:dyDescent="0.3">
      <c r="A61" s="73">
        <v>1</v>
      </c>
      <c r="B61" s="7"/>
      <c r="C61" s="7" t="s">
        <v>121</v>
      </c>
      <c r="D61" s="7" t="s">
        <v>74</v>
      </c>
      <c r="E61" s="7" t="s">
        <v>79</v>
      </c>
      <c r="F61" s="7" t="s">
        <v>28</v>
      </c>
      <c r="G61" s="10">
        <v>16</v>
      </c>
      <c r="H61" s="10">
        <v>5</v>
      </c>
      <c r="I61" s="10"/>
      <c r="J61" s="11"/>
      <c r="K61" s="11">
        <v>4100</v>
      </c>
      <c r="L61" s="11">
        <v>9304.09</v>
      </c>
      <c r="M61" s="11"/>
      <c r="N61" s="11">
        <v>22400</v>
      </c>
      <c r="O61" s="12">
        <f t="shared" si="6"/>
        <v>22400</v>
      </c>
      <c r="P61" s="13"/>
    </row>
    <row r="62" spans="1:18" ht="57.75" customHeight="1" thickBot="1" x14ac:dyDescent="0.3">
      <c r="A62" s="73">
        <v>1</v>
      </c>
      <c r="B62" s="7" t="s">
        <v>81</v>
      </c>
      <c r="C62" s="7" t="s">
        <v>82</v>
      </c>
      <c r="D62" s="7" t="s">
        <v>74</v>
      </c>
      <c r="E62" s="8" t="s">
        <v>83</v>
      </c>
      <c r="F62" s="7" t="s">
        <v>84</v>
      </c>
      <c r="G62" s="10">
        <v>8</v>
      </c>
      <c r="H62" s="10"/>
      <c r="I62" s="10"/>
      <c r="J62" s="11">
        <v>370000</v>
      </c>
      <c r="K62" s="11">
        <v>4500</v>
      </c>
      <c r="L62" s="11">
        <v>2750</v>
      </c>
      <c r="M62" s="11"/>
      <c r="N62" s="11">
        <v>15400</v>
      </c>
      <c r="O62" s="12">
        <f t="shared" si="6"/>
        <v>15400</v>
      </c>
      <c r="P62" s="13"/>
    </row>
    <row r="63" spans="1:18" ht="57.75" thickBot="1" x14ac:dyDescent="0.3">
      <c r="A63" s="73">
        <v>1</v>
      </c>
      <c r="B63" s="7" t="s">
        <v>48</v>
      </c>
      <c r="C63" s="7" t="s">
        <v>85</v>
      </c>
      <c r="D63" s="7" t="s">
        <v>74</v>
      </c>
      <c r="E63" s="8" t="s">
        <v>59</v>
      </c>
      <c r="F63" s="7" t="s">
        <v>86</v>
      </c>
      <c r="G63" s="10">
        <v>16</v>
      </c>
      <c r="H63" s="10"/>
      <c r="I63" s="10"/>
      <c r="J63" s="11"/>
      <c r="K63" s="11">
        <v>3400</v>
      </c>
      <c r="L63" s="11">
        <v>8925</v>
      </c>
      <c r="M63" s="11"/>
      <c r="N63" s="11">
        <v>23800</v>
      </c>
      <c r="O63" s="12">
        <f t="shared" si="6"/>
        <v>23800</v>
      </c>
      <c r="P63" s="13"/>
    </row>
    <row r="64" spans="1:18" ht="18.75" customHeight="1" thickBot="1" x14ac:dyDescent="0.3">
      <c r="A64" s="74">
        <f>SUM(A58:A63)</f>
        <v>6</v>
      </c>
      <c r="B64" s="183" t="s">
        <v>43</v>
      </c>
      <c r="C64" s="183"/>
      <c r="D64" s="183"/>
      <c r="E64" s="183"/>
      <c r="F64" s="183"/>
      <c r="G64" s="75">
        <f t="shared" ref="G64:O64" si="7">SUM(G58:G63)</f>
        <v>136</v>
      </c>
      <c r="H64" s="75">
        <f t="shared" si="7"/>
        <v>43</v>
      </c>
      <c r="I64" s="75">
        <f t="shared" si="7"/>
        <v>2</v>
      </c>
      <c r="J64" s="75">
        <f t="shared" si="7"/>
        <v>620000</v>
      </c>
      <c r="K64" s="75">
        <f t="shared" si="7"/>
        <v>23000</v>
      </c>
      <c r="L64" s="75">
        <f t="shared" si="7"/>
        <v>64029.09</v>
      </c>
      <c r="M64" s="75">
        <f t="shared" si="7"/>
        <v>0</v>
      </c>
      <c r="N64" s="75">
        <f t="shared" si="7"/>
        <v>219200</v>
      </c>
      <c r="O64" s="75">
        <f t="shared" si="7"/>
        <v>219200</v>
      </c>
      <c r="P64" s="13"/>
    </row>
    <row r="65" spans="1:21" ht="15" customHeight="1" thickBot="1" x14ac:dyDescent="0.3">
      <c r="A65" s="184" t="s">
        <v>44</v>
      </c>
      <c r="B65" s="185"/>
      <c r="C65" s="185"/>
      <c r="D65" s="185"/>
      <c r="E65" s="185"/>
      <c r="F65" s="185"/>
      <c r="G65" s="185"/>
      <c r="H65" s="76"/>
      <c r="I65" s="76"/>
      <c r="J65" s="77"/>
      <c r="K65" s="77"/>
      <c r="L65" s="77"/>
      <c r="M65" s="78">
        <v>0</v>
      </c>
      <c r="N65" s="78">
        <f>N64*-0.1</f>
        <v>-21920</v>
      </c>
      <c r="O65" s="78">
        <f>N65</f>
        <v>-21920</v>
      </c>
      <c r="P65" s="13"/>
    </row>
    <row r="66" spans="1:21" ht="17.25" customHeight="1" thickBot="1" x14ac:dyDescent="0.3">
      <c r="A66" s="186" t="s">
        <v>45</v>
      </c>
      <c r="B66" s="186"/>
      <c r="C66" s="186"/>
      <c r="D66" s="186"/>
      <c r="E66" s="186"/>
      <c r="F66" s="186"/>
      <c r="G66" s="186"/>
      <c r="H66" s="79"/>
      <c r="I66" s="79"/>
      <c r="J66" s="80"/>
      <c r="K66" s="80"/>
      <c r="L66" s="80"/>
      <c r="M66" s="78">
        <f>SUM(M64:M65)</f>
        <v>0</v>
      </c>
      <c r="N66" s="78">
        <f>N64 +(N65)</f>
        <v>197280</v>
      </c>
      <c r="O66" s="78">
        <f>O65+O64</f>
        <v>197280</v>
      </c>
    </row>
    <row r="67" spans="1:21" ht="17.25" customHeight="1" x14ac:dyDescent="0.25">
      <c r="A67" s="159"/>
      <c r="B67" s="159"/>
      <c r="C67" s="159"/>
      <c r="D67" s="159"/>
      <c r="E67" s="159"/>
      <c r="F67" s="159"/>
      <c r="G67" s="159"/>
      <c r="H67" s="81"/>
      <c r="I67" s="81"/>
      <c r="J67" s="82"/>
      <c r="K67" s="82"/>
      <c r="L67" s="82"/>
      <c r="M67" s="83"/>
      <c r="N67" s="83"/>
      <c r="O67" s="83"/>
      <c r="P67" s="158"/>
      <c r="Q67" s="158"/>
      <c r="R67" s="158"/>
      <c r="S67" s="158"/>
      <c r="T67" s="158"/>
      <c r="U67" s="158"/>
    </row>
    <row r="68" spans="1:21" ht="17.25" customHeight="1" x14ac:dyDescent="0.25">
      <c r="A68" s="159"/>
      <c r="B68" s="212" t="s">
        <v>87</v>
      </c>
      <c r="C68" s="212"/>
      <c r="D68" s="212"/>
      <c r="E68" s="212"/>
      <c r="F68" s="212"/>
      <c r="G68" s="212"/>
      <c r="H68" s="81"/>
      <c r="I68" s="204" t="s">
        <v>88</v>
      </c>
      <c r="J68" s="205"/>
      <c r="K68" s="205"/>
      <c r="L68" s="205"/>
      <c r="M68" s="205"/>
      <c r="N68" s="205"/>
      <c r="O68" s="83"/>
      <c r="P68" s="206" t="s">
        <v>89</v>
      </c>
      <c r="Q68" s="232"/>
      <c r="R68" s="232"/>
      <c r="S68" s="232"/>
      <c r="T68" s="232"/>
      <c r="U68" s="232"/>
    </row>
    <row r="69" spans="1:21" ht="17.25" customHeight="1" thickBot="1" x14ac:dyDescent="0.3">
      <c r="A69" s="71"/>
      <c r="B69" s="213"/>
      <c r="C69" s="213"/>
      <c r="D69" s="213"/>
      <c r="E69" s="213"/>
      <c r="F69" s="213"/>
      <c r="G69" s="213"/>
      <c r="H69" s="81"/>
      <c r="I69" s="81"/>
      <c r="J69" s="82"/>
      <c r="K69" s="82"/>
      <c r="L69" s="82"/>
      <c r="M69" s="83"/>
      <c r="N69" s="83"/>
      <c r="O69" s="83"/>
    </row>
    <row r="70" spans="1:21" ht="48" thickBot="1" x14ac:dyDescent="0.3">
      <c r="A70" s="207" t="s">
        <v>90</v>
      </c>
      <c r="B70" s="207"/>
      <c r="C70" s="207"/>
      <c r="D70" s="207" t="s">
        <v>91</v>
      </c>
      <c r="E70" s="207"/>
      <c r="F70" s="207" t="s">
        <v>92</v>
      </c>
      <c r="G70" s="207"/>
      <c r="H70" s="81"/>
      <c r="I70" s="84" t="s">
        <v>93</v>
      </c>
      <c r="J70" s="85" t="s">
        <v>94</v>
      </c>
      <c r="K70" s="86" t="s">
        <v>95</v>
      </c>
      <c r="L70" s="86" t="s">
        <v>96</v>
      </c>
      <c r="M70" s="87" t="s">
        <v>97</v>
      </c>
      <c r="N70" s="88" t="s">
        <v>61</v>
      </c>
      <c r="O70" s="83"/>
      <c r="P70" s="89" t="s">
        <v>93</v>
      </c>
      <c r="Q70" s="90" t="s">
        <v>94</v>
      </c>
      <c r="R70" s="91" t="s">
        <v>95</v>
      </c>
      <c r="S70" s="91" t="s">
        <v>96</v>
      </c>
      <c r="T70" s="92" t="s">
        <v>97</v>
      </c>
      <c r="U70" s="93" t="s">
        <v>61</v>
      </c>
    </row>
    <row r="71" spans="1:21" ht="27.75" customHeight="1" thickBot="1" x14ac:dyDescent="0.3">
      <c r="A71" s="208" t="s">
        <v>98</v>
      </c>
      <c r="B71" s="208"/>
      <c r="C71" s="208"/>
      <c r="D71" s="209">
        <f>U73</f>
        <v>636043.1</v>
      </c>
      <c r="E71" s="209"/>
      <c r="F71" s="209">
        <f>F79</f>
        <v>377330</v>
      </c>
      <c r="G71" s="209"/>
      <c r="H71" s="81"/>
      <c r="I71" s="94" t="s">
        <v>24</v>
      </c>
      <c r="J71" s="95">
        <f>L25</f>
        <v>36825</v>
      </c>
      <c r="K71" s="95">
        <f>L49</f>
        <v>1750</v>
      </c>
      <c r="L71" s="95">
        <f>L38</f>
        <v>79500</v>
      </c>
      <c r="M71" s="96">
        <f>L64</f>
        <v>64029.09</v>
      </c>
      <c r="N71" s="97">
        <f>SUM(J71:M71)</f>
        <v>182104.09</v>
      </c>
      <c r="O71" s="98"/>
      <c r="P71" s="94" t="s">
        <v>24</v>
      </c>
      <c r="Q71" s="95">
        <v>25000</v>
      </c>
      <c r="R71" s="95">
        <v>6000</v>
      </c>
      <c r="S71" s="95">
        <v>61600</v>
      </c>
      <c r="T71" s="96">
        <v>50000</v>
      </c>
      <c r="U71" s="97">
        <f>SUM(Q71:T71)</f>
        <v>142600</v>
      </c>
    </row>
    <row r="72" spans="1:21" ht="20.100000000000001" customHeight="1" thickBot="1" x14ac:dyDescent="0.3">
      <c r="A72" s="208" t="s">
        <v>99</v>
      </c>
      <c r="B72" s="208"/>
      <c r="C72" s="208"/>
      <c r="D72" s="210">
        <f>U77</f>
        <v>5</v>
      </c>
      <c r="E72" s="211"/>
      <c r="F72" s="186">
        <f>(A60+A58+A61+A34+A33+A18+A19+ A20   +1+1)</f>
        <v>9</v>
      </c>
      <c r="G72" s="186"/>
      <c r="H72" s="99"/>
      <c r="I72" s="100" t="s">
        <v>100</v>
      </c>
      <c r="J72" s="101">
        <f>K25</f>
        <v>12900</v>
      </c>
      <c r="K72" s="95">
        <f>K49</f>
        <v>2900</v>
      </c>
      <c r="L72" s="101">
        <f>K38</f>
        <v>19700</v>
      </c>
      <c r="M72" s="102">
        <f>K64</f>
        <v>23000</v>
      </c>
      <c r="N72" s="103">
        <f t="shared" ref="N72:N74" si="8">SUM(J72:M72)</f>
        <v>58500</v>
      </c>
      <c r="O72" s="98"/>
      <c r="P72" s="100" t="s">
        <v>100</v>
      </c>
      <c r="Q72" s="101">
        <v>11000</v>
      </c>
      <c r="R72" s="95">
        <v>6000</v>
      </c>
      <c r="S72" s="101">
        <v>19400</v>
      </c>
      <c r="T72" s="102">
        <v>16500</v>
      </c>
      <c r="U72" s="103">
        <f t="shared" ref="U72:U74" si="9">SUM(Q72:T72)</f>
        <v>52900</v>
      </c>
    </row>
    <row r="73" spans="1:21" ht="31.5" customHeight="1" thickBot="1" x14ac:dyDescent="0.3">
      <c r="A73" s="217" t="s">
        <v>101</v>
      </c>
      <c r="B73" s="218"/>
      <c r="C73" s="219"/>
      <c r="D73" s="210">
        <f>U78</f>
        <v>11</v>
      </c>
      <c r="E73" s="211"/>
      <c r="F73" s="186">
        <f>(A64+A49+A38+A25)</f>
        <v>14</v>
      </c>
      <c r="G73" s="186"/>
      <c r="H73" s="99"/>
      <c r="I73" s="104" t="s">
        <v>102</v>
      </c>
      <c r="J73" s="105">
        <f>O27</f>
        <v>88280</v>
      </c>
      <c r="K73" s="105">
        <f>O51</f>
        <v>10410</v>
      </c>
      <c r="L73" s="105">
        <f>O40</f>
        <v>81360</v>
      </c>
      <c r="M73" s="106">
        <f>O66</f>
        <v>197280</v>
      </c>
      <c r="N73" s="107">
        <f t="shared" si="8"/>
        <v>377330</v>
      </c>
      <c r="O73" s="98"/>
      <c r="P73" s="104" t="s">
        <v>102</v>
      </c>
      <c r="Q73" s="108">
        <v>167564</v>
      </c>
      <c r="R73" s="108">
        <v>37800</v>
      </c>
      <c r="S73" s="108">
        <v>81299.100000000006</v>
      </c>
      <c r="T73" s="109">
        <v>349380</v>
      </c>
      <c r="U73" s="107">
        <f t="shared" si="9"/>
        <v>636043.1</v>
      </c>
    </row>
    <row r="74" spans="1:21" ht="20.100000000000001" customHeight="1" thickBot="1" x14ac:dyDescent="0.3">
      <c r="A74" s="208" t="s">
        <v>103</v>
      </c>
      <c r="B74" s="208"/>
      <c r="C74" s="208"/>
      <c r="D74" s="210">
        <f>U79</f>
        <v>123</v>
      </c>
      <c r="E74" s="211"/>
      <c r="F74" s="186">
        <f>(H25+I25)+(H38+I38)+(H49+I49)+(H64+I64)</f>
        <v>123</v>
      </c>
      <c r="G74" s="186"/>
      <c r="H74" s="71"/>
      <c r="I74" s="110" t="s">
        <v>61</v>
      </c>
      <c r="J74" s="111">
        <f>SUM(J71:J73)</f>
        <v>138005</v>
      </c>
      <c r="K74" s="111">
        <f t="shared" ref="K74:M74" si="10">SUM(K71:K73)</f>
        <v>15060</v>
      </c>
      <c r="L74" s="111">
        <f t="shared" si="10"/>
        <v>180560</v>
      </c>
      <c r="M74" s="112">
        <f t="shared" si="10"/>
        <v>284309.08999999997</v>
      </c>
      <c r="N74" s="113">
        <f t="shared" si="8"/>
        <v>617934.09</v>
      </c>
      <c r="O74" s="72"/>
      <c r="P74" s="110" t="s">
        <v>61</v>
      </c>
      <c r="Q74" s="111">
        <f>SUM(Q71:Q73)</f>
        <v>203564</v>
      </c>
      <c r="R74" s="111">
        <f t="shared" ref="R74:T74" si="11">SUM(R71:R73)</f>
        <v>49800</v>
      </c>
      <c r="S74" s="111">
        <f t="shared" si="11"/>
        <v>162299.1</v>
      </c>
      <c r="T74" s="112">
        <f t="shared" si="11"/>
        <v>415880</v>
      </c>
      <c r="U74" s="113">
        <f t="shared" si="9"/>
        <v>831543.1</v>
      </c>
    </row>
    <row r="75" spans="1:21" ht="20.100000000000001" customHeight="1" thickBot="1" x14ac:dyDescent="0.3">
      <c r="A75" s="208" t="s">
        <v>104</v>
      </c>
      <c r="B75" s="208"/>
      <c r="C75" s="208"/>
      <c r="D75" s="210">
        <f>U80</f>
        <v>144</v>
      </c>
      <c r="E75" s="211"/>
      <c r="F75" s="220">
        <f>G25+G38+G49+G64</f>
        <v>248</v>
      </c>
      <c r="G75" s="186"/>
      <c r="H75" s="71"/>
      <c r="I75" s="214" t="s">
        <v>105</v>
      </c>
      <c r="J75" s="214"/>
      <c r="K75" s="214"/>
      <c r="L75" s="214"/>
      <c r="M75" s="214"/>
      <c r="N75" s="214"/>
      <c r="O75" s="72"/>
      <c r="P75" s="230" t="s">
        <v>106</v>
      </c>
      <c r="Q75" s="231"/>
      <c r="R75" s="231"/>
      <c r="S75" s="231"/>
      <c r="T75" s="231"/>
      <c r="U75" s="231"/>
    </row>
    <row r="76" spans="1:21" ht="31.5" customHeight="1" thickBot="1" x14ac:dyDescent="0.3">
      <c r="A76" s="215" t="s">
        <v>107</v>
      </c>
      <c r="B76" s="215"/>
      <c r="C76" s="215"/>
      <c r="D76" s="209">
        <f>U81</f>
        <v>438044</v>
      </c>
      <c r="E76" s="209"/>
      <c r="F76" s="216">
        <f>M64+M49+M38+M25</f>
        <v>51170</v>
      </c>
      <c r="G76" s="216"/>
      <c r="H76" s="99"/>
      <c r="I76" s="84" t="s">
        <v>93</v>
      </c>
      <c r="J76" s="85" t="s">
        <v>94</v>
      </c>
      <c r="K76" s="86" t="s">
        <v>95</v>
      </c>
      <c r="L76" s="114" t="s">
        <v>96</v>
      </c>
      <c r="M76" s="115" t="s">
        <v>97</v>
      </c>
      <c r="N76" s="88" t="s">
        <v>61</v>
      </c>
      <c r="O76" s="72"/>
      <c r="P76" s="89" t="s">
        <v>93</v>
      </c>
      <c r="Q76" s="90" t="s">
        <v>94</v>
      </c>
      <c r="R76" s="91" t="s">
        <v>95</v>
      </c>
      <c r="S76" s="91" t="s">
        <v>96</v>
      </c>
      <c r="T76" s="116" t="s">
        <v>97</v>
      </c>
      <c r="U76" s="93" t="s">
        <v>61</v>
      </c>
    </row>
    <row r="77" spans="1:21" ht="20.100000000000001" customHeight="1" thickBot="1" x14ac:dyDescent="0.3">
      <c r="A77" s="215" t="s">
        <v>108</v>
      </c>
      <c r="B77" s="215"/>
      <c r="C77" s="215"/>
      <c r="D77" s="209">
        <f>[1]MARZO!$F$94</f>
        <v>219999</v>
      </c>
      <c r="E77" s="209"/>
      <c r="F77" s="216">
        <f>N25+N38+N64+N49</f>
        <v>362400</v>
      </c>
      <c r="G77" s="216"/>
      <c r="H77" s="99"/>
      <c r="I77" s="94" t="s">
        <v>24</v>
      </c>
      <c r="J77" s="117">
        <f>J71/Q71</f>
        <v>1.4730000000000001</v>
      </c>
      <c r="K77" s="117">
        <f>R71/K71</f>
        <v>3.4285714285714284</v>
      </c>
      <c r="L77" s="117">
        <f>L71/S71</f>
        <v>1.2905844155844155</v>
      </c>
      <c r="M77" s="118">
        <f>M71/T71</f>
        <v>1.2805818</v>
      </c>
      <c r="N77" s="119">
        <f>N71/U71</f>
        <v>1.2770272791023842</v>
      </c>
      <c r="O77" s="72"/>
      <c r="P77" s="120" t="s">
        <v>99</v>
      </c>
      <c r="Q77" s="121">
        <v>1</v>
      </c>
      <c r="R77" s="122">
        <v>0</v>
      </c>
      <c r="S77" s="122">
        <v>1</v>
      </c>
      <c r="T77" s="123">
        <v>3</v>
      </c>
      <c r="U77" s="124">
        <f>SUM(Q77:T77)</f>
        <v>5</v>
      </c>
    </row>
    <row r="78" spans="1:21" ht="20.100000000000001" customHeight="1" thickBot="1" x14ac:dyDescent="0.3">
      <c r="A78" s="215" t="s">
        <v>109</v>
      </c>
      <c r="B78" s="215"/>
      <c r="C78" s="215"/>
      <c r="D78" s="209">
        <f>-22000</f>
        <v>-22000</v>
      </c>
      <c r="E78" s="209"/>
      <c r="F78" s="216">
        <f>(N65+N50+N39+N26)</f>
        <v>-36240</v>
      </c>
      <c r="G78" s="216"/>
      <c r="H78" s="99"/>
      <c r="I78" s="100" t="s">
        <v>100</v>
      </c>
      <c r="J78" s="117">
        <f>J72/Q72</f>
        <v>1.1727272727272726</v>
      </c>
      <c r="K78" s="117">
        <f>R72/K72</f>
        <v>2.0689655172413794</v>
      </c>
      <c r="L78" s="117">
        <f>L72/S72</f>
        <v>1.0154639175257731</v>
      </c>
      <c r="M78" s="118">
        <f>M72/T72</f>
        <v>1.393939393939394</v>
      </c>
      <c r="N78" s="119">
        <f>N72/U72</f>
        <v>1.10586011342155</v>
      </c>
      <c r="O78" s="72"/>
      <c r="P78" s="125" t="s">
        <v>110</v>
      </c>
      <c r="Q78" s="126">
        <v>1</v>
      </c>
      <c r="R78" s="122">
        <v>2</v>
      </c>
      <c r="S78" s="127">
        <v>4</v>
      </c>
      <c r="T78" s="128">
        <v>4</v>
      </c>
      <c r="U78" s="124">
        <f t="shared" ref="U78:U82" si="12">SUM(Q78:T78)</f>
        <v>11</v>
      </c>
    </row>
    <row r="79" spans="1:21" ht="20.100000000000001" customHeight="1" thickBot="1" x14ac:dyDescent="0.3">
      <c r="A79" s="221" t="s">
        <v>111</v>
      </c>
      <c r="B79" s="221"/>
      <c r="C79" s="221"/>
      <c r="D79" s="222">
        <f>SUM(D76:E78)</f>
        <v>636043</v>
      </c>
      <c r="E79" s="222"/>
      <c r="F79" s="223">
        <f>F76+F77+F78</f>
        <v>377330</v>
      </c>
      <c r="G79" s="223"/>
      <c r="H79" s="129"/>
      <c r="I79" s="104" t="s">
        <v>102</v>
      </c>
      <c r="J79" s="117">
        <f>J73/Q73</f>
        <v>0.52684347473204263</v>
      </c>
      <c r="K79" s="117">
        <f>R73/K73</f>
        <v>3.6311239193083575</v>
      </c>
      <c r="L79" s="117">
        <f>L73/S73</f>
        <v>1.0007490857832373</v>
      </c>
      <c r="M79" s="118">
        <f>M73/T73</f>
        <v>0.56465739309634211</v>
      </c>
      <c r="N79" s="119">
        <f>N73/U73</f>
        <v>0.59324596084762182</v>
      </c>
      <c r="O79" s="72"/>
      <c r="P79" s="104" t="s">
        <v>112</v>
      </c>
      <c r="Q79" s="126">
        <v>8</v>
      </c>
      <c r="R79" s="122">
        <v>0</v>
      </c>
      <c r="S79" s="127">
        <v>30</v>
      </c>
      <c r="T79" s="128">
        <v>85</v>
      </c>
      <c r="U79" s="124">
        <f t="shared" si="12"/>
        <v>123</v>
      </c>
    </row>
    <row r="80" spans="1:21" ht="20.100000000000001" customHeight="1" thickBot="1" x14ac:dyDescent="0.3">
      <c r="A80" s="130"/>
      <c r="B80" s="130"/>
      <c r="C80" s="130"/>
      <c r="D80" s="130"/>
      <c r="E80" s="130"/>
      <c r="F80" s="130"/>
      <c r="G80" s="129"/>
      <c r="H80" s="129"/>
      <c r="I80" s="110" t="s">
        <v>61</v>
      </c>
      <c r="J80" s="131">
        <f>J74/Q74</f>
        <v>0.67794403725609631</v>
      </c>
      <c r="K80" s="131">
        <f>K74/R74</f>
        <v>0.30240963855421688</v>
      </c>
      <c r="L80" s="131">
        <f>L74/S74</f>
        <v>1.1125138709949716</v>
      </c>
      <c r="M80" s="132">
        <f>M74/T74</f>
        <v>0.68363251418678461</v>
      </c>
      <c r="N80" s="133">
        <f>N74/U74</f>
        <v>0.74311733210220854</v>
      </c>
      <c r="O80" s="130"/>
      <c r="P80" s="104" t="s">
        <v>113</v>
      </c>
      <c r="Q80" s="126">
        <v>8</v>
      </c>
      <c r="R80" s="122">
        <v>16</v>
      </c>
      <c r="S80" s="127">
        <v>80</v>
      </c>
      <c r="T80" s="128">
        <v>40</v>
      </c>
      <c r="U80" s="124">
        <f t="shared" si="12"/>
        <v>144</v>
      </c>
    </row>
    <row r="81" spans="1:21" x14ac:dyDescent="0.25">
      <c r="A81" s="130"/>
      <c r="G81" s="157"/>
      <c r="I81" s="130"/>
      <c r="J81" s="130"/>
      <c r="K81" s="130"/>
      <c r="L81" s="130"/>
      <c r="M81" s="130"/>
      <c r="N81" s="130"/>
      <c r="O81" s="130"/>
      <c r="P81" s="104" t="s">
        <v>114</v>
      </c>
      <c r="Q81" s="134">
        <v>138044</v>
      </c>
      <c r="R81" s="122">
        <v>0</v>
      </c>
      <c r="S81" s="127">
        <v>30000</v>
      </c>
      <c r="T81" s="102">
        <v>270000</v>
      </c>
      <c r="U81" s="124">
        <f t="shared" si="12"/>
        <v>438044</v>
      </c>
    </row>
    <row r="82" spans="1:21" ht="15.75" thickBot="1" x14ac:dyDescent="0.3">
      <c r="A82" s="130"/>
      <c r="G82" s="136"/>
      <c r="H82" s="156"/>
      <c r="I82" s="224" t="s">
        <v>115</v>
      </c>
      <c r="J82" s="224"/>
      <c r="K82" s="224"/>
      <c r="L82" s="224"/>
      <c r="M82" s="224"/>
      <c r="N82" s="224"/>
      <c r="O82" s="130"/>
      <c r="P82" s="104" t="s">
        <v>116</v>
      </c>
      <c r="Q82" s="137">
        <v>29520</v>
      </c>
      <c r="R82" s="105">
        <v>37800</v>
      </c>
      <c r="S82" s="105">
        <v>51299.1</v>
      </c>
      <c r="T82" s="106">
        <v>79380</v>
      </c>
      <c r="U82" s="124">
        <f t="shared" si="12"/>
        <v>197999.1</v>
      </c>
    </row>
    <row r="83" spans="1:21" ht="32.25" thickBot="1" x14ac:dyDescent="0.3">
      <c r="A83" s="130"/>
      <c r="G83" s="138"/>
      <c r="H83" s="156"/>
      <c r="I83" s="89" t="s">
        <v>93</v>
      </c>
      <c r="J83" s="90" t="s">
        <v>94</v>
      </c>
      <c r="K83" s="91" t="s">
        <v>95</v>
      </c>
      <c r="L83" s="91" t="s">
        <v>96</v>
      </c>
      <c r="M83" s="92" t="s">
        <v>97</v>
      </c>
      <c r="N83" s="93" t="s">
        <v>61</v>
      </c>
      <c r="O83" s="130"/>
      <c r="P83" s="110" t="s">
        <v>61</v>
      </c>
      <c r="Q83" s="139">
        <f>Q81+Q82</f>
        <v>167564</v>
      </c>
      <c r="R83" s="111">
        <f>R81+R82</f>
        <v>37800</v>
      </c>
      <c r="S83" s="111">
        <f t="shared" ref="S83:U83" si="13">S81+S82</f>
        <v>81299.100000000006</v>
      </c>
      <c r="T83" s="111">
        <f t="shared" si="13"/>
        <v>349380</v>
      </c>
      <c r="U83" s="111">
        <f t="shared" si="13"/>
        <v>636043.1</v>
      </c>
    </row>
    <row r="84" spans="1:21" x14ac:dyDescent="0.25">
      <c r="A84" s="130"/>
      <c r="G84" s="226"/>
      <c r="H84" s="140"/>
      <c r="I84" s="120" t="s">
        <v>99</v>
      </c>
      <c r="J84" s="141">
        <f>(A18+A19+1)/Q77</f>
        <v>3</v>
      </c>
      <c r="K84" s="141" t="e">
        <f>0/0</f>
        <v>#DIV/0!</v>
      </c>
      <c r="L84" s="141">
        <f>(A33+A34)/S77</f>
        <v>2</v>
      </c>
      <c r="M84" s="118">
        <f>(A58+A60)/T77</f>
        <v>0.66666666666666663</v>
      </c>
      <c r="N84" s="119">
        <f>F72/D72</f>
        <v>1.8</v>
      </c>
      <c r="O84" s="130"/>
    </row>
    <row r="85" spans="1:21" x14ac:dyDescent="0.25">
      <c r="A85" s="130"/>
      <c r="G85" s="225"/>
      <c r="H85" s="156"/>
      <c r="I85" s="125" t="s">
        <v>110</v>
      </c>
      <c r="J85" s="142">
        <f>A25/Q78</f>
        <v>3</v>
      </c>
      <c r="K85" s="141">
        <f>A49/R78</f>
        <v>0.5</v>
      </c>
      <c r="L85" s="143">
        <f>A38/S78</f>
        <v>1</v>
      </c>
      <c r="M85" s="144">
        <f>A64/T78</f>
        <v>1.5</v>
      </c>
      <c r="N85" s="145">
        <f t="shared" ref="N85:N87" si="14">F73/D73</f>
        <v>1.2727272727272727</v>
      </c>
      <c r="O85" s="130"/>
    </row>
    <row r="86" spans="1:21" x14ac:dyDescent="0.25">
      <c r="A86" s="130"/>
      <c r="G86" s="130"/>
      <c r="H86" s="130"/>
      <c r="I86" s="104" t="s">
        <v>112</v>
      </c>
      <c r="J86" s="142">
        <f>(H25+I25)/Q79</f>
        <v>2.75</v>
      </c>
      <c r="K86" s="122" t="e">
        <f>0/R79</f>
        <v>#DIV/0!</v>
      </c>
      <c r="L86" s="142">
        <f>(H38+I38)/S79</f>
        <v>1.8666666666666667</v>
      </c>
      <c r="M86" s="144">
        <f>(H64+I64)/T79</f>
        <v>0.52941176470588236</v>
      </c>
      <c r="N86" s="146">
        <f>F74/D74</f>
        <v>1</v>
      </c>
      <c r="O86" s="130"/>
    </row>
    <row r="87" spans="1:21" x14ac:dyDescent="0.25">
      <c r="A87" s="130"/>
      <c r="G87" s="130"/>
      <c r="H87" s="130"/>
      <c r="I87" s="104" t="s">
        <v>113</v>
      </c>
      <c r="J87" s="142">
        <f>G25/Q80</f>
        <v>6</v>
      </c>
      <c r="K87" s="141">
        <f>G49/R80</f>
        <v>0.5</v>
      </c>
      <c r="L87" s="142">
        <f>G38/S80</f>
        <v>0.7</v>
      </c>
      <c r="M87" s="144">
        <f>G64/T80</f>
        <v>3.4</v>
      </c>
      <c r="N87" s="147">
        <f t="shared" si="14"/>
        <v>1.7222222222222223</v>
      </c>
      <c r="O87" s="130"/>
    </row>
    <row r="88" spans="1:21" x14ac:dyDescent="0.25">
      <c r="A88" s="130"/>
      <c r="B88" s="130"/>
      <c r="C88" s="130"/>
      <c r="D88" s="130"/>
      <c r="E88" s="130"/>
      <c r="F88" s="130"/>
      <c r="G88" s="130"/>
      <c r="H88" s="130"/>
      <c r="I88" s="104" t="s">
        <v>114</v>
      </c>
      <c r="J88" s="142">
        <f>M25/Q81</f>
        <v>0.35785691518646229</v>
      </c>
      <c r="K88" s="141" t="e">
        <f>M49/R81</f>
        <v>#DIV/0!</v>
      </c>
      <c r="L88" s="142">
        <f>M38/S81</f>
        <v>0</v>
      </c>
      <c r="M88" s="144">
        <f>M64/T81</f>
        <v>0</v>
      </c>
      <c r="N88" s="148">
        <f>F76/D76</f>
        <v>0.11681474920327638</v>
      </c>
      <c r="O88" s="130"/>
    </row>
    <row r="89" spans="1:21" x14ac:dyDescent="0.25">
      <c r="A89" s="130"/>
      <c r="B89" s="156"/>
      <c r="C89" s="156"/>
      <c r="D89" s="156"/>
      <c r="E89" s="135"/>
      <c r="F89" s="156"/>
      <c r="G89" s="130"/>
      <c r="H89" s="130"/>
      <c r="I89" s="104" t="s">
        <v>117</v>
      </c>
      <c r="J89" s="149">
        <f>N27/Q82</f>
        <v>1.3170731707317074</v>
      </c>
      <c r="K89" s="149">
        <f>N51/R82</f>
        <v>0.22857142857142856</v>
      </c>
      <c r="L89" s="149">
        <f>N40/S82</f>
        <v>1.5859927367146793</v>
      </c>
      <c r="M89" s="150">
        <f>N66/T82</f>
        <v>2.4852607709750565</v>
      </c>
      <c r="N89" s="151">
        <f>F77/D77</f>
        <v>1.6472802149100678</v>
      </c>
      <c r="O89" s="130"/>
    </row>
    <row r="90" spans="1:21" ht="15.75" thickBot="1" x14ac:dyDescent="0.3">
      <c r="A90" s="130"/>
      <c r="B90" s="156"/>
      <c r="C90" s="156"/>
      <c r="D90" s="156"/>
      <c r="E90" s="135"/>
      <c r="F90" s="156"/>
      <c r="G90" s="130"/>
      <c r="H90" s="130"/>
      <c r="I90" s="110" t="s">
        <v>61</v>
      </c>
      <c r="J90" s="152">
        <f>J74/Q83</f>
        <v>0.82359576042586713</v>
      </c>
      <c r="K90" s="152">
        <f>O51/R83</f>
        <v>0.27539682539682542</v>
      </c>
      <c r="L90" s="152">
        <f>O40/S83</f>
        <v>1.0007490857832373</v>
      </c>
      <c r="M90" s="153">
        <f>O66/T83</f>
        <v>0.56465739309634211</v>
      </c>
      <c r="N90" s="154">
        <f>F79/U83</f>
        <v>0.59324596084762182</v>
      </c>
      <c r="O90" s="130"/>
    </row>
    <row r="91" spans="1:21" x14ac:dyDescent="0.25">
      <c r="A91" s="130"/>
      <c r="B91" s="156"/>
      <c r="C91" s="156"/>
      <c r="D91" s="156"/>
      <c r="E91" s="135"/>
      <c r="F91" s="156"/>
      <c r="G91" s="130"/>
      <c r="H91" s="130"/>
      <c r="I91" s="130"/>
      <c r="J91" s="130"/>
      <c r="K91" s="130"/>
      <c r="L91" s="130"/>
      <c r="M91" s="130"/>
      <c r="N91" s="130"/>
      <c r="O91" s="130"/>
    </row>
    <row r="92" spans="1:21" x14ac:dyDescent="0.25">
      <c r="A92" s="130"/>
      <c r="B92" s="171"/>
      <c r="C92" s="171"/>
      <c r="D92" s="171"/>
      <c r="E92" s="172"/>
      <c r="F92" s="172"/>
      <c r="G92" s="130"/>
      <c r="H92" s="130"/>
      <c r="I92" s="130"/>
      <c r="J92" s="130"/>
      <c r="K92" s="130"/>
      <c r="L92" s="130"/>
      <c r="M92" s="130"/>
      <c r="N92" s="130"/>
      <c r="O92" s="130"/>
    </row>
    <row r="93" spans="1:21" ht="15.75" thickBot="1" x14ac:dyDescent="0.3">
      <c r="A93" s="130"/>
      <c r="B93" s="156"/>
      <c r="I93" s="232" t="s">
        <v>89</v>
      </c>
      <c r="J93" s="232"/>
      <c r="K93" s="232"/>
      <c r="L93" s="232"/>
      <c r="M93" s="232"/>
      <c r="N93" s="232"/>
      <c r="O93" s="130"/>
    </row>
    <row r="94" spans="1:21" ht="32.25" thickBot="1" x14ac:dyDescent="0.3">
      <c r="A94" s="130"/>
      <c r="I94" s="233" t="s">
        <v>93</v>
      </c>
      <c r="J94" s="90" t="s">
        <v>94</v>
      </c>
      <c r="K94" s="91" t="s">
        <v>95</v>
      </c>
      <c r="L94" s="91" t="s">
        <v>96</v>
      </c>
      <c r="M94" s="92" t="s">
        <v>97</v>
      </c>
      <c r="N94" s="93" t="s">
        <v>61</v>
      </c>
      <c r="O94" s="130"/>
    </row>
    <row r="95" spans="1:21" x14ac:dyDescent="0.25">
      <c r="A95" s="130"/>
      <c r="I95" s="234" t="s">
        <v>24</v>
      </c>
      <c r="J95" s="95">
        <v>25000</v>
      </c>
      <c r="K95" s="95">
        <v>6000</v>
      </c>
      <c r="L95" s="95">
        <v>61600</v>
      </c>
      <c r="M95" s="96">
        <v>50000</v>
      </c>
      <c r="N95" s="97">
        <f>SUM(J95:M95)</f>
        <v>142600</v>
      </c>
      <c r="O95" s="130"/>
    </row>
    <row r="96" spans="1:21" x14ac:dyDescent="0.25">
      <c r="A96" s="130"/>
      <c r="I96" s="235" t="s">
        <v>100</v>
      </c>
      <c r="J96" s="101">
        <v>11000</v>
      </c>
      <c r="K96" s="95">
        <v>6000</v>
      </c>
      <c r="L96" s="101">
        <v>19400</v>
      </c>
      <c r="M96" s="102">
        <v>16500</v>
      </c>
      <c r="N96" s="103">
        <f t="shared" ref="N96:N98" si="15">SUM(J96:M96)</f>
        <v>52900</v>
      </c>
      <c r="O96" s="130"/>
    </row>
    <row r="97" spans="1:15" x14ac:dyDescent="0.25">
      <c r="A97" s="130"/>
      <c r="I97" s="236" t="s">
        <v>102</v>
      </c>
      <c r="J97" s="108">
        <v>167564</v>
      </c>
      <c r="K97" s="108">
        <v>37800</v>
      </c>
      <c r="L97" s="108">
        <v>81299.100000000006</v>
      </c>
      <c r="M97" s="109">
        <v>349380</v>
      </c>
      <c r="N97" s="107">
        <f t="shared" si="15"/>
        <v>636043.1</v>
      </c>
      <c r="O97" s="130"/>
    </row>
    <row r="98" spans="1:15" x14ac:dyDescent="0.25">
      <c r="A98" s="130"/>
      <c r="I98" s="238" t="s">
        <v>61</v>
      </c>
      <c r="J98" s="239">
        <f>SUM(J95:J97)</f>
        <v>203564</v>
      </c>
      <c r="K98" s="239">
        <f t="shared" ref="K98:M98" si="16">SUM(K95:K97)</f>
        <v>49800</v>
      </c>
      <c r="L98" s="239">
        <f t="shared" si="16"/>
        <v>162299.1</v>
      </c>
      <c r="M98" s="240">
        <f t="shared" si="16"/>
        <v>415880</v>
      </c>
      <c r="N98" s="241">
        <f t="shared" si="15"/>
        <v>831543.1</v>
      </c>
      <c r="O98" s="130"/>
    </row>
    <row r="99" spans="1:15" ht="27.75" customHeight="1" thickBot="1" x14ac:dyDescent="0.3">
      <c r="A99" s="130"/>
      <c r="H99" s="242"/>
      <c r="I99" s="243" t="s">
        <v>106</v>
      </c>
      <c r="J99" s="243"/>
      <c r="K99" s="243"/>
      <c r="L99" s="243"/>
      <c r="M99" s="243"/>
      <c r="N99" s="243"/>
      <c r="O99" s="244"/>
    </row>
    <row r="100" spans="1:15" ht="32.25" thickBot="1" x14ac:dyDescent="0.3">
      <c r="A100" s="130"/>
      <c r="I100" s="89" t="s">
        <v>93</v>
      </c>
      <c r="J100" s="90" t="s">
        <v>94</v>
      </c>
      <c r="K100" s="91" t="s">
        <v>95</v>
      </c>
      <c r="L100" s="91" t="s">
        <v>96</v>
      </c>
      <c r="M100" s="116" t="s">
        <v>97</v>
      </c>
      <c r="N100" s="93" t="s">
        <v>61</v>
      </c>
      <c r="O100" s="130"/>
    </row>
    <row r="101" spans="1:15" ht="32.25" customHeight="1" x14ac:dyDescent="0.25">
      <c r="A101" s="2"/>
      <c r="B101" s="170" t="s">
        <v>130</v>
      </c>
      <c r="C101" s="170"/>
      <c r="D101" s="170"/>
      <c r="E101" s="157" t="s">
        <v>131</v>
      </c>
      <c r="F101" s="157"/>
      <c r="I101" s="94" t="s">
        <v>99</v>
      </c>
      <c r="J101" s="121">
        <v>1</v>
      </c>
      <c r="K101" s="122">
        <v>0</v>
      </c>
      <c r="L101" s="122">
        <v>1</v>
      </c>
      <c r="M101" s="123">
        <v>3</v>
      </c>
      <c r="N101" s="124">
        <f>SUM(J101:M101)</f>
        <v>5</v>
      </c>
      <c r="O101" s="2"/>
    </row>
    <row r="102" spans="1:15" x14ac:dyDescent="0.25">
      <c r="A102" s="2"/>
      <c r="B102" s="156"/>
      <c r="C102" s="156"/>
      <c r="D102" s="156"/>
      <c r="E102" s="135"/>
      <c r="F102" s="156"/>
      <c r="I102" s="237" t="s">
        <v>110</v>
      </c>
      <c r="J102" s="126">
        <v>1</v>
      </c>
      <c r="K102" s="122">
        <v>2</v>
      </c>
      <c r="L102" s="127">
        <v>4</v>
      </c>
      <c r="M102" s="128">
        <v>4</v>
      </c>
      <c r="N102" s="124">
        <f t="shared" ref="N102:N106" si="17">SUM(J102:M102)</f>
        <v>11</v>
      </c>
      <c r="O102" s="2"/>
    </row>
    <row r="103" spans="1:15" x14ac:dyDescent="0.25">
      <c r="A103" s="2"/>
      <c r="B103" s="156"/>
      <c r="C103" s="156"/>
      <c r="D103" s="156"/>
      <c r="E103" s="135"/>
      <c r="F103" s="156"/>
      <c r="I103" s="104" t="s">
        <v>112</v>
      </c>
      <c r="J103" s="126">
        <v>8</v>
      </c>
      <c r="K103" s="122">
        <v>0</v>
      </c>
      <c r="L103" s="127">
        <v>30</v>
      </c>
      <c r="M103" s="128">
        <v>85</v>
      </c>
      <c r="N103" s="124">
        <f t="shared" si="17"/>
        <v>123</v>
      </c>
      <c r="O103" s="2"/>
    </row>
    <row r="104" spans="1:15" x14ac:dyDescent="0.25">
      <c r="A104" s="2"/>
      <c r="B104" s="156"/>
      <c r="C104" s="156"/>
      <c r="D104" s="156"/>
      <c r="E104" s="135"/>
      <c r="F104" s="156"/>
      <c r="I104" s="104" t="s">
        <v>113</v>
      </c>
      <c r="J104" s="126">
        <v>8</v>
      </c>
      <c r="K104" s="122">
        <v>16</v>
      </c>
      <c r="L104" s="127">
        <v>80</v>
      </c>
      <c r="M104" s="128">
        <v>40</v>
      </c>
      <c r="N104" s="124">
        <f t="shared" si="17"/>
        <v>144</v>
      </c>
      <c r="O104" s="2"/>
    </row>
    <row r="105" spans="1:15" x14ac:dyDescent="0.25">
      <c r="A105" s="2"/>
      <c r="B105" s="156"/>
      <c r="C105" s="156"/>
      <c r="D105" s="156"/>
      <c r="E105" s="135"/>
      <c r="F105" s="156"/>
      <c r="I105" s="104" t="s">
        <v>114</v>
      </c>
      <c r="J105" s="134">
        <v>138044</v>
      </c>
      <c r="K105" s="122">
        <v>0</v>
      </c>
      <c r="L105" s="127">
        <v>30000</v>
      </c>
      <c r="M105" s="102">
        <v>270000</v>
      </c>
      <c r="N105" s="124">
        <f t="shared" si="17"/>
        <v>438044</v>
      </c>
      <c r="O105" s="2"/>
    </row>
    <row r="106" spans="1:15" x14ac:dyDescent="0.25">
      <c r="A106" s="2"/>
      <c r="B106" s="171" t="s">
        <v>132</v>
      </c>
      <c r="C106" s="171"/>
      <c r="D106" s="171"/>
      <c r="E106" s="172" t="s">
        <v>133</v>
      </c>
      <c r="F106" s="172"/>
      <c r="I106" s="104" t="s">
        <v>116</v>
      </c>
      <c r="J106" s="137">
        <v>29520</v>
      </c>
      <c r="K106" s="105">
        <v>37800</v>
      </c>
      <c r="L106" s="105">
        <v>51299.1</v>
      </c>
      <c r="M106" s="106">
        <v>79380</v>
      </c>
      <c r="N106" s="124">
        <f t="shared" si="17"/>
        <v>197999.1</v>
      </c>
      <c r="O106" s="2"/>
    </row>
    <row r="107" spans="1:15" ht="15.75" thickBot="1" x14ac:dyDescent="0.3">
      <c r="A107" s="2"/>
      <c r="B107" s="156" t="s">
        <v>134</v>
      </c>
      <c r="C107" s="156"/>
      <c r="D107" s="156"/>
      <c r="E107" s="157" t="s">
        <v>135</v>
      </c>
      <c r="F107" s="157"/>
      <c r="G107" s="2"/>
      <c r="I107" s="110" t="s">
        <v>61</v>
      </c>
      <c r="J107" s="139">
        <f>J105+J106</f>
        <v>167564</v>
      </c>
      <c r="K107" s="111">
        <f>K105+K106</f>
        <v>37800</v>
      </c>
      <c r="L107" s="111">
        <f t="shared" ref="L107:N107" si="18">L105+L106</f>
        <v>81299.100000000006</v>
      </c>
      <c r="M107" s="111">
        <f t="shared" si="18"/>
        <v>349380</v>
      </c>
      <c r="N107" s="111">
        <f t="shared" si="18"/>
        <v>636043.1</v>
      </c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155"/>
      <c r="C141" s="155"/>
      <c r="D141" s="155"/>
      <c r="E141" s="155"/>
      <c r="F141" s="155"/>
      <c r="G141" s="155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155"/>
      <c r="B142" s="155"/>
      <c r="C142" s="15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</row>
    <row r="143" spans="1:15" x14ac:dyDescent="0.25">
      <c r="A143" s="155"/>
      <c r="B143" s="155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</row>
    <row r="144" spans="1:15" x14ac:dyDescent="0.25">
      <c r="A144" s="155"/>
      <c r="B144" s="155"/>
      <c r="C144" s="155"/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</row>
    <row r="145" spans="1:15" x14ac:dyDescent="0.25">
      <c r="A145" s="155"/>
      <c r="H145" s="155"/>
      <c r="I145" s="155"/>
      <c r="J145" s="155"/>
      <c r="K145" s="155"/>
      <c r="L145" s="155"/>
      <c r="M145" s="155"/>
      <c r="N145" s="155"/>
      <c r="O145" s="155"/>
    </row>
  </sheetData>
  <mergeCells count="110">
    <mergeCell ref="P75:U75"/>
    <mergeCell ref="P68:U68"/>
    <mergeCell ref="I93:N93"/>
    <mergeCell ref="I99:N99"/>
    <mergeCell ref="A79:C79"/>
    <mergeCell ref="D79:E79"/>
    <mergeCell ref="F79:G79"/>
    <mergeCell ref="I82:N82"/>
    <mergeCell ref="A77:C77"/>
    <mergeCell ref="D77:E77"/>
    <mergeCell ref="F77:G77"/>
    <mergeCell ref="A78:C78"/>
    <mergeCell ref="D78:E78"/>
    <mergeCell ref="F78:G78"/>
    <mergeCell ref="A75:C75"/>
    <mergeCell ref="D75:E75"/>
    <mergeCell ref="F75:G75"/>
    <mergeCell ref="I75:N75"/>
    <mergeCell ref="A76:C76"/>
    <mergeCell ref="D76:E76"/>
    <mergeCell ref="F76:G76"/>
    <mergeCell ref="A73:C73"/>
    <mergeCell ref="D73:E73"/>
    <mergeCell ref="F73:G73"/>
    <mergeCell ref="A74:C74"/>
    <mergeCell ref="D74:E74"/>
    <mergeCell ref="F74:G74"/>
    <mergeCell ref="A71:C71"/>
    <mergeCell ref="D71:E71"/>
    <mergeCell ref="F71:G71"/>
    <mergeCell ref="A72:C72"/>
    <mergeCell ref="D72:E72"/>
    <mergeCell ref="F72:G72"/>
    <mergeCell ref="A65:G65"/>
    <mergeCell ref="A66:G66"/>
    <mergeCell ref="B68:G69"/>
    <mergeCell ref="I68:N68"/>
    <mergeCell ref="A70:C70"/>
    <mergeCell ref="D70:E70"/>
    <mergeCell ref="F70:G70"/>
    <mergeCell ref="M55:M57"/>
    <mergeCell ref="N55:N57"/>
    <mergeCell ref="O55:O57"/>
    <mergeCell ref="H56:H57"/>
    <mergeCell ref="I56:I57"/>
    <mergeCell ref="B64:F64"/>
    <mergeCell ref="A51:G51"/>
    <mergeCell ref="A54:O54"/>
    <mergeCell ref="A55:A57"/>
    <mergeCell ref="B55:C56"/>
    <mergeCell ref="D55:D57"/>
    <mergeCell ref="E55:E57"/>
    <mergeCell ref="F55:F57"/>
    <mergeCell ref="G55:G57"/>
    <mergeCell ref="H55:I55"/>
    <mergeCell ref="J55:J57"/>
    <mergeCell ref="M43:M45"/>
    <mergeCell ref="N43:N45"/>
    <mergeCell ref="O43:O45"/>
    <mergeCell ref="H44:H45"/>
    <mergeCell ref="I44:I45"/>
    <mergeCell ref="A50:G50"/>
    <mergeCell ref="A40:G40"/>
    <mergeCell ref="A42:M42"/>
    <mergeCell ref="A43:A45"/>
    <mergeCell ref="B43:C44"/>
    <mergeCell ref="D43:D45"/>
    <mergeCell ref="E43:E45"/>
    <mergeCell ref="F43:F45"/>
    <mergeCell ref="G43:G45"/>
    <mergeCell ref="H43:I43"/>
    <mergeCell ref="J43:J45"/>
    <mergeCell ref="N30:N32"/>
    <mergeCell ref="O30:O32"/>
    <mergeCell ref="H31:H32"/>
    <mergeCell ref="I31:I32"/>
    <mergeCell ref="B38:F38"/>
    <mergeCell ref="A39:G39"/>
    <mergeCell ref="A29:M29"/>
    <mergeCell ref="A30:A32"/>
    <mergeCell ref="B30:C31"/>
    <mergeCell ref="D30:D32"/>
    <mergeCell ref="E30:E32"/>
    <mergeCell ref="F30:F32"/>
    <mergeCell ref="G30:G32"/>
    <mergeCell ref="H30:I30"/>
    <mergeCell ref="J30:J32"/>
    <mergeCell ref="M30:M32"/>
    <mergeCell ref="B25:F25"/>
    <mergeCell ref="A26:G26"/>
    <mergeCell ref="A27:G27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A1:O1"/>
    <mergeCell ref="A3:O3"/>
    <mergeCell ref="A4:O4"/>
    <mergeCell ref="A6:O6"/>
    <mergeCell ref="A8:N9"/>
    <mergeCell ref="A11:N11"/>
    <mergeCell ref="N15:N17"/>
    <mergeCell ref="O15:O17"/>
    <mergeCell ref="I16:I17"/>
  </mergeCells>
  <conditionalFormatting sqref="J71:M73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{E0587675-8F9B-4B7C-9D32-3D0EFAA59210}</x14:id>
        </ext>
      </extLst>
    </cfRule>
  </conditionalFormatting>
  <conditionalFormatting sqref="J77:M79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{67F8108A-120D-45DF-9524-9D74E49EDF01}</x14:id>
        </ext>
      </extLst>
    </cfRule>
  </conditionalFormatting>
  <conditionalFormatting sqref="J84:M89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{2BEE9698-A373-4EE1-80D4-8FAA1E9BF747}</x14:id>
        </ext>
      </extLst>
    </cfRule>
  </conditionalFormatting>
  <conditionalFormatting sqref="J71:N7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{3422305C-C7B2-4831-8EC7-14FFAF86A19B}</x14:id>
        </ext>
      </extLst>
    </cfRule>
    <cfRule type="colorScale" priority="12">
      <colorScale>
        <cfvo type="min"/>
        <cfvo type="max"/>
        <color rgb="FFFCFCFF"/>
        <color rgb="FF63BE7B"/>
      </colorScale>
    </cfRule>
    <cfRule type="top10" dxfId="0" priority="13" rank="5"/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4:N89">
    <cfRule type="colorScale" priority="5">
      <colorScale>
        <cfvo type="min"/>
        <cfvo type="max"/>
        <color rgb="FFFCFCFF"/>
        <color rgb="FF63BE7B"/>
      </colorScale>
    </cfRule>
  </conditionalFormatting>
  <conditionalFormatting sqref="K72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{A876EBB8-F98E-4BFC-8A13-A2ED8584804F}</x14:id>
        </ext>
      </extLst>
    </cfRule>
  </conditionalFormatting>
  <conditionalFormatting sqref="Q71:Q73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{39A96B8C-1C61-4464-B1E5-5A455284660A}</x14:id>
        </ext>
      </extLst>
    </cfRule>
  </conditionalFormatting>
  <conditionalFormatting sqref="Q77:T82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{85155414-205A-4F15-BA70-065D1B94A84F}</x14:id>
        </ext>
      </extLst>
    </cfRule>
  </conditionalFormatting>
  <conditionalFormatting sqref="Q83:U8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1:T73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{65B4B873-FF20-4172-B1BC-886D3EF8C5B2}</x14:id>
        </ext>
      </extLst>
    </cfRule>
  </conditionalFormatting>
  <conditionalFormatting sqref="J95:J9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{D8348543-9C7F-480F-A5B7-DB5DF04A7EB2}</x14:id>
        </ext>
      </extLst>
    </cfRule>
  </conditionalFormatting>
  <conditionalFormatting sqref="J101:M10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{F8E7AA25-E6BD-489E-93FE-BA6CFEDC2E65}</x14:id>
        </ext>
      </extLst>
    </cfRule>
  </conditionalFormatting>
  <conditionalFormatting sqref="J107:N10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5:M97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{7DDFB983-65D1-4930-A0C6-6D441F5FB9D4}</x14:id>
        </ext>
      </extLst>
    </cfRule>
  </conditionalFormatting>
  <pageMargins left="0.25" right="0.25" top="0.75" bottom="0.75" header="0.3" footer="0.3"/>
  <pageSetup scale="53" fitToWidth="0" fitToHeight="0" orientation="landscape" r:id="rId1"/>
  <rowBreaks count="2" manualBreakCount="2">
    <brk id="28" max="16383" man="1"/>
    <brk id="53" max="16383" man="1"/>
  </rowBreaks>
  <colBreaks count="1" manualBreakCount="1">
    <brk id="15" max="89" man="1"/>
  </col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587675-8F9B-4B7C-9D32-3D0EFAA592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J71:M73</xm:sqref>
        </x14:conditionalFormatting>
        <x14:conditionalFormatting xmlns:xm="http://schemas.microsoft.com/office/excel/2006/main">
          <x14:cfRule type="dataBar" id="{67F8108A-120D-45DF-9524-9D74E49EDF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J77:M79</xm:sqref>
        </x14:conditionalFormatting>
        <x14:conditionalFormatting xmlns:xm="http://schemas.microsoft.com/office/excel/2006/main">
          <x14:cfRule type="dataBar" id="{2BEE9698-A373-4EE1-80D4-8FAA1E9BF74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J84:M89</xm:sqref>
        </x14:conditionalFormatting>
        <x14:conditionalFormatting xmlns:xm="http://schemas.microsoft.com/office/excel/2006/main">
          <x14:cfRule type="dataBar" id="{3422305C-C7B2-4831-8EC7-14FFAF86A1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J71:N73</xm:sqref>
        </x14:conditionalFormatting>
        <x14:conditionalFormatting xmlns:xm="http://schemas.microsoft.com/office/excel/2006/main">
          <x14:cfRule type="dataBar" id="{A876EBB8-F98E-4BFC-8A13-A2ED8584804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K72</xm:sqref>
        </x14:conditionalFormatting>
        <x14:conditionalFormatting xmlns:xm="http://schemas.microsoft.com/office/excel/2006/main">
          <x14:cfRule type="dataBar" id="{39A96B8C-1C61-4464-B1E5-5A45528466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Q71:Q73</xm:sqref>
        </x14:conditionalFormatting>
        <x14:conditionalFormatting xmlns:xm="http://schemas.microsoft.com/office/excel/2006/main">
          <x14:cfRule type="dataBar" id="{85155414-205A-4F15-BA70-065D1B94A84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Q77:T82</xm:sqref>
        </x14:conditionalFormatting>
        <x14:conditionalFormatting xmlns:xm="http://schemas.microsoft.com/office/excel/2006/main">
          <x14:cfRule type="dataBar" id="{65B4B873-FF20-4172-B1BC-886D3EF8C5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R71:T73</xm:sqref>
        </x14:conditionalFormatting>
        <x14:conditionalFormatting xmlns:xm="http://schemas.microsoft.com/office/excel/2006/main">
          <x14:cfRule type="dataBar" id="{D8348543-9C7F-480F-A5B7-DB5DF04A7E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J95:J97</xm:sqref>
        </x14:conditionalFormatting>
        <x14:conditionalFormatting xmlns:xm="http://schemas.microsoft.com/office/excel/2006/main">
          <x14:cfRule type="dataBar" id="{F8E7AA25-E6BD-489E-93FE-BA6CFEDC2E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J101:M106</xm:sqref>
        </x14:conditionalFormatting>
        <x14:conditionalFormatting xmlns:xm="http://schemas.microsoft.com/office/excel/2006/main">
          <x14:cfRule type="dataBar" id="{7DDFB983-65D1-4930-A0C6-6D441F5FB9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K95:M97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Sanquintin</dc:creator>
  <cp:lastModifiedBy>Terina Feliz</cp:lastModifiedBy>
  <cp:lastPrinted>2024-04-11T15:08:10Z</cp:lastPrinted>
  <dcterms:created xsi:type="dcterms:W3CDTF">2024-04-05T20:07:00Z</dcterms:created>
  <dcterms:modified xsi:type="dcterms:W3CDTF">2024-04-11T16:24:25Z</dcterms:modified>
</cp:coreProperties>
</file>