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 2024 TERINA FELIZ\TRANSPARENCIA 2024\MAYO\"/>
    </mc:Choice>
  </mc:AlternateContent>
  <xr:revisionPtr revIDLastSave="0" documentId="8_{F982FBFC-D9D3-4AC6-8BF3-2A8B6EED9C54}" xr6:coauthVersionLast="47" xr6:coauthVersionMax="47" xr10:uidLastSave="{00000000-0000-0000-0000-000000000000}"/>
  <bookViews>
    <workbookView xWindow="-120" yWindow="-120" windowWidth="29040" windowHeight="15720" xr2:uid="{61B747B5-66F7-4D22-A6DA-706A2926ED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M75" i="1" s="1"/>
  <c r="M82" i="1" s="1"/>
  <c r="F83" i="1"/>
  <c r="N55" i="1"/>
  <c r="N56" i="1" s="1"/>
  <c r="O56" i="1" s="1"/>
  <c r="M90" i="1"/>
  <c r="K90" i="1"/>
  <c r="M88" i="1"/>
  <c r="L88" i="1"/>
  <c r="K88" i="1"/>
  <c r="J88" i="1"/>
  <c r="T77" i="1"/>
  <c r="S77" i="1"/>
  <c r="R77" i="1"/>
  <c r="Q77" i="1"/>
  <c r="F76" i="1"/>
  <c r="N88" i="1" s="1"/>
  <c r="N68" i="1"/>
  <c r="N69" i="1" s="1"/>
  <c r="O69" i="1" s="1"/>
  <c r="M68" i="1"/>
  <c r="M92" i="1" s="1"/>
  <c r="L68" i="1"/>
  <c r="M74" i="1" s="1"/>
  <c r="J68" i="1"/>
  <c r="I68" i="1"/>
  <c r="H68" i="1"/>
  <c r="G68" i="1"/>
  <c r="M91" i="1" s="1"/>
  <c r="A68" i="1"/>
  <c r="M89" i="1" s="1"/>
  <c r="O67" i="1"/>
  <c r="O66" i="1"/>
  <c r="O65" i="1"/>
  <c r="O64" i="1"/>
  <c r="M55" i="1"/>
  <c r="K92" i="1" s="1"/>
  <c r="L55" i="1"/>
  <c r="K74" i="1" s="1"/>
  <c r="K55" i="1"/>
  <c r="K75" i="1" s="1"/>
  <c r="K82" i="1" s="1"/>
  <c r="J55" i="1"/>
  <c r="I55" i="1"/>
  <c r="H55" i="1"/>
  <c r="G55" i="1"/>
  <c r="K91" i="1" s="1"/>
  <c r="A55" i="1"/>
  <c r="K89" i="1" s="1"/>
  <c r="O54" i="1"/>
  <c r="O53" i="1"/>
  <c r="O52" i="1"/>
  <c r="N44" i="1"/>
  <c r="N45" i="1" s="1"/>
  <c r="O45" i="1" s="1"/>
  <c r="M44" i="1"/>
  <c r="M46" i="1" s="1"/>
  <c r="J44" i="1"/>
  <c r="I44" i="1"/>
  <c r="H44" i="1"/>
  <c r="G44" i="1"/>
  <c r="L91" i="1" s="1"/>
  <c r="A44" i="1"/>
  <c r="L89" i="1" s="1"/>
  <c r="O43" i="1"/>
  <c r="O42" i="1"/>
  <c r="O41" i="1"/>
  <c r="L41" i="1"/>
  <c r="K41" i="1"/>
  <c r="O40" i="1"/>
  <c r="L40" i="1"/>
  <c r="K40" i="1"/>
  <c r="O39" i="1"/>
  <c r="L39" i="1"/>
  <c r="K39" i="1"/>
  <c r="O38" i="1"/>
  <c r="O37" i="1"/>
  <c r="O36" i="1"/>
  <c r="O35" i="1"/>
  <c r="O34" i="1"/>
  <c r="O33" i="1"/>
  <c r="N25" i="1"/>
  <c r="M25" i="1"/>
  <c r="J92" i="1" s="1"/>
  <c r="L25" i="1"/>
  <c r="J74" i="1" s="1"/>
  <c r="K25" i="1"/>
  <c r="J75" i="1" s="1"/>
  <c r="J82" i="1" s="1"/>
  <c r="I25" i="1"/>
  <c r="H25" i="1"/>
  <c r="G25" i="1"/>
  <c r="J91" i="1" s="1"/>
  <c r="A25" i="1"/>
  <c r="J89" i="1" s="1"/>
  <c r="O24" i="1"/>
  <c r="O23" i="1"/>
  <c r="O22" i="1"/>
  <c r="O21" i="1"/>
  <c r="S20" i="1"/>
  <c r="O20" i="1"/>
  <c r="J20" i="1"/>
  <c r="O19" i="1"/>
  <c r="O18" i="1"/>
  <c r="J18" i="1"/>
  <c r="O55" i="1" l="1"/>
  <c r="O57" i="1" s="1"/>
  <c r="K76" i="1" s="1"/>
  <c r="K77" i="1" s="1"/>
  <c r="K84" i="1" s="1"/>
  <c r="U77" i="1"/>
  <c r="K44" i="1"/>
  <c r="L75" i="1" s="1"/>
  <c r="L82" i="1" s="1"/>
  <c r="L44" i="1"/>
  <c r="L74" i="1" s="1"/>
  <c r="N74" i="1" s="1"/>
  <c r="N81" i="1" s="1"/>
  <c r="J25" i="1"/>
  <c r="J90" i="1"/>
  <c r="M27" i="1"/>
  <c r="O44" i="1"/>
  <c r="O46" i="1" s="1"/>
  <c r="L76" i="1" s="1"/>
  <c r="L83" i="1" s="1"/>
  <c r="M70" i="1"/>
  <c r="O25" i="1"/>
  <c r="F78" i="1"/>
  <c r="N90" i="1" s="1"/>
  <c r="O68" i="1"/>
  <c r="F81" i="1"/>
  <c r="N93" i="1" s="1"/>
  <c r="J81" i="1"/>
  <c r="M81" i="1"/>
  <c r="O70" i="1"/>
  <c r="M76" i="1" s="1"/>
  <c r="M77" i="1" s="1"/>
  <c r="M84" i="1" s="1"/>
  <c r="K81" i="1"/>
  <c r="N46" i="1"/>
  <c r="L92" i="1"/>
  <c r="N26" i="1"/>
  <c r="O26" i="1" s="1"/>
  <c r="N70" i="1"/>
  <c r="M93" i="1" s="1"/>
  <c r="N57" i="1"/>
  <c r="F77" i="1"/>
  <c r="N89" i="1" s="1"/>
  <c r="F79" i="1"/>
  <c r="N91" i="1" s="1"/>
  <c r="F80" i="1"/>
  <c r="M57" i="1"/>
  <c r="L77" i="1" l="1"/>
  <c r="L84" i="1" s="1"/>
  <c r="L81" i="1"/>
  <c r="N75" i="1"/>
  <c r="N82" i="1" s="1"/>
  <c r="O27" i="1"/>
  <c r="J76" i="1" s="1"/>
  <c r="J83" i="1" s="1"/>
  <c r="F82" i="1"/>
  <c r="L94" i="1"/>
  <c r="L93" i="1"/>
  <c r="M94" i="1"/>
  <c r="M83" i="1"/>
  <c r="F75" i="1"/>
  <c r="N92" i="1"/>
  <c r="K94" i="1"/>
  <c r="K93" i="1"/>
  <c r="K83" i="1"/>
  <c r="N27" i="1"/>
  <c r="J93" i="1" s="1"/>
  <c r="J77" i="1" l="1"/>
  <c r="J84" i="1" s="1"/>
  <c r="N76" i="1"/>
  <c r="N94" i="1" s="1"/>
  <c r="J94" i="1"/>
  <c r="N77" i="1"/>
  <c r="N84" i="1" s="1"/>
  <c r="N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tc={4ACE6A77-B2A9-4158-8312-9FA16B1A289A}</author>
    <author>tc={BE0AE29D-4FD5-4F26-9BCC-28375D2045DB}</author>
  </authors>
  <commentList>
    <comment ref="C19" authorId="0" shapeId="0" xr:uid="{4ACE6A77-B2A9-4158-8312-9FA16B1A289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BE0AE29D-4FD5-4F26-9BCC-28375D2045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<sst xmlns="http://schemas.openxmlformats.org/spreadsheetml/2006/main" count="262" uniqueCount="130">
  <si>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</si>
  <si>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</si>
  <si>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</si>
  <si>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</si>
  <si>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</si>
  <si>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MAYO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</si>
  <si>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</si>
  <si>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</si>
  <si>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</si>
  <si>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</si>
  <si>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</si>
  <si>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</si>
  <si>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</si>
  <si>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</si>
  <si>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</si>
  <si>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</si>
  <si>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</si>
  <si>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</si>
  <si>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</si>
  <si>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</si>
  <si>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</si>
  <si>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</si>
  <si>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</si>
  <si>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</si>
  <si>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</si>
  <si>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Victor manuel Landa</t>
  </si>
  <si>
    <t>Victor Payano y Maldané Cuello</t>
  </si>
  <si>
    <t>San Rafael del Yuma</t>
  </si>
  <si>
    <t>Juan Ramon Cedano Mateo</t>
  </si>
  <si>
    <t>Mata Yaya, Provincia Elias Piña</t>
  </si>
  <si>
    <t>Salon Sosa Nata</t>
  </si>
  <si>
    <t>Hondo Valle(Elias Piña)</t>
  </si>
  <si>
    <t>Miguel Angel Rodriguez</t>
  </si>
  <si>
    <t>1 de Feb.</t>
  </si>
  <si>
    <t>Tamayo, Galvan, Bahoruco</t>
  </si>
  <si>
    <t>Benjamin Toral Fernandez</t>
  </si>
  <si>
    <t>La Lanza, Polo, Barahona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</si>
  <si>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</si>
  <si>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</si>
  <si>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</si>
  <si>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</si>
  <si>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</si>
  <si>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t>Julio De Oleo</t>
  </si>
  <si>
    <t xml:space="preserve"> César Montero y Bienvenido Carvajal</t>
  </si>
  <si>
    <t>Pedernales</t>
  </si>
  <si>
    <t>01-03/05/2024</t>
  </si>
  <si>
    <t>Neyba(Batey 4)</t>
  </si>
  <si>
    <t>Azua</t>
  </si>
  <si>
    <t>Las matas de farfan, San Juan</t>
  </si>
  <si>
    <t>Paraiso, Barahona</t>
  </si>
  <si>
    <t>29-31/05/2024</t>
  </si>
  <si>
    <t>Neiba</t>
  </si>
  <si>
    <t>28 de feb.</t>
  </si>
  <si>
    <t>Dajabon</t>
  </si>
  <si>
    <t>TOTAL</t>
  </si>
  <si>
    <t>DEPARTAMENTO DE ACCESO A LAS CIENCIAS MODERNAS</t>
  </si>
  <si>
    <t>Johuan Santos y Alexis Peguero</t>
  </si>
  <si>
    <t>Programacion presupuesto aji picante #2 y seguimiento parcela de berenjena</t>
  </si>
  <si>
    <t>Jose Cepeda</t>
  </si>
  <si>
    <t>La Vega</t>
  </si>
  <si>
    <t xml:space="preserve">Seguimiento a parcela de berenjena china </t>
  </si>
  <si>
    <t xml:space="preserve">Johuan Santos </t>
  </si>
  <si>
    <t>Seguimiento a parcela de berenjena china y reunion con extensionistas (aji)</t>
  </si>
  <si>
    <t xml:space="preserve">DEPARTAMENTO DE MEDIO AMBIENTE Y RECURSOS NATURALES         </t>
  </si>
  <si>
    <t>HORAS TRANSFE-RENCIA</t>
  </si>
  <si>
    <t>COSTO TOTAL</t>
  </si>
  <si>
    <t>Elpio Avilès/Angel Adames.</t>
  </si>
  <si>
    <t>José A. Nova</t>
  </si>
  <si>
    <t>6 de feb.</t>
  </si>
  <si>
    <t>Nisibon, Higuey .</t>
  </si>
  <si>
    <t>Juan Valdez</t>
  </si>
  <si>
    <t>14-15/05/2024</t>
  </si>
  <si>
    <t>San Rafel del Yuma (Batey Baiguà), Higuey</t>
  </si>
  <si>
    <t>Alejandro Maria Nuñez</t>
  </si>
  <si>
    <t>27-29 feb.</t>
  </si>
  <si>
    <t>Hato mayor del Rey</t>
  </si>
  <si>
    <t>San Rafel del Yuma(Batey Baiguà), Higuey</t>
  </si>
  <si>
    <t xml:space="preserve">PROGRAMACION INDICADORES </t>
  </si>
  <si>
    <t>EJECUCION EN VALORES $RD.  NETO</t>
  </si>
  <si>
    <t>DPTO</t>
  </si>
  <si>
    <t>Agric. Competitiva</t>
  </si>
  <si>
    <t>Ciencias Modernas</t>
  </si>
  <si>
    <t>Podresza Rural</t>
  </si>
  <si>
    <t>Medio Amb. Y Rec. Nat.</t>
  </si>
  <si>
    <t xml:space="preserve">RESUMEN PROGRAMACIÓN </t>
  </si>
  <si>
    <t>PRESUPUESTO MAYO 2024</t>
  </si>
  <si>
    <t>EJECUCION MAYO</t>
  </si>
  <si>
    <t>PRESUPUESTO TOTAL</t>
  </si>
  <si>
    <t>COMBUST.</t>
  </si>
  <si>
    <t>TRANSFERENCIAS</t>
  </si>
  <si>
    <t>PROYECTOS</t>
  </si>
  <si>
    <t>INSTALACIÓN Y VISITAS A PARCELAS DE VALIDACIÓN</t>
  </si>
  <si>
    <t>TECNICOS BENEFICIADOS</t>
  </si>
  <si>
    <t>HORAS DE ACTIVIDAD</t>
  </si>
  <si>
    <t xml:space="preserve">EJECUCION PORCENTUAL EN$ RD. </t>
  </si>
  <si>
    <t xml:space="preserve">COSTO LOGÍSTICO         (RD$) </t>
  </si>
  <si>
    <t>Pobreza Rural</t>
  </si>
  <si>
    <t xml:space="preserve">COSTO FACILITADORES (RD$) </t>
  </si>
  <si>
    <t>OTROS COSTOS (Ley ISR)</t>
  </si>
  <si>
    <t xml:space="preserve">COSTO TOTAL      (RD$) </t>
  </si>
  <si>
    <t>EJECUCION %  INDICADORES POR DEPARTAMENTOS</t>
  </si>
  <si>
    <t>SEGUIMIENTO</t>
  </si>
  <si>
    <t>BENEFICIARIOS</t>
  </si>
  <si>
    <t>HORAS/ACTV.</t>
  </si>
  <si>
    <t>COSTO LOG.</t>
  </si>
  <si>
    <t>FACILITADORES</t>
  </si>
  <si>
    <t>PROGRAMACION EJECUCION EN RD.$ NETO MAYO 2024</t>
  </si>
  <si>
    <t xml:space="preserve"> PROGRAMACION INDICADORES POR DEPARTAMENTOS</t>
  </si>
  <si>
    <t xml:space="preserve"> COSTOFACIL.</t>
  </si>
  <si>
    <r>
      <t xml:space="preserve">Pago preparacion Suelos parcela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en Higuey, Yuma</t>
    </r>
  </si>
  <si>
    <r>
      <t xml:space="preserve">Seguimiento a la parcela de </t>
    </r>
    <r>
      <rPr>
        <b/>
        <sz val="11"/>
        <rFont val="Cambria"/>
        <family val="1"/>
      </rPr>
      <t xml:space="preserve">guandul </t>
    </r>
    <r>
      <rPr>
        <sz val="11"/>
        <rFont val="Cambria"/>
        <family val="1"/>
      </rPr>
      <t xml:space="preserve"> instalada  en la comunidad de Mata Yaya. </t>
    </r>
  </si>
  <si>
    <r>
      <t xml:space="preserve"> Visita a Mata Yaya Elias Piña, seguimiento y monitoreo fitosaitario a parcela de validacion y transferencia de tecnologias  del cultivo de </t>
    </r>
    <r>
      <rPr>
        <b/>
        <sz val="11"/>
        <rFont val="Cambria"/>
        <family val="1"/>
      </rPr>
      <t xml:space="preserve">Aguacate </t>
    </r>
    <r>
      <rPr>
        <sz val="11"/>
        <rFont val="Cambria"/>
        <family val="1"/>
      </rPr>
      <t>en Juan Santiago, Hondo Valle.</t>
    </r>
  </si>
  <si>
    <r>
      <t>Monitoreo del grado de germinacion de</t>
    </r>
    <r>
      <rPr>
        <b/>
        <sz val="12"/>
        <rFont val="Cambria"/>
        <family val="1"/>
      </rPr>
      <t>l guandul</t>
    </r>
    <r>
      <rPr>
        <sz val="11"/>
        <rFont val="Cambria"/>
        <family val="1"/>
      </rPr>
      <t xml:space="preserve"> en la parcela de TT instalada  en la comunidad de Mata Yaya. Monitoreo del control quimico de malezas realizado en la parcela </t>
    </r>
  </si>
  <si>
    <r>
      <t>Seguimiento a  las parcelas de</t>
    </r>
    <r>
      <rPr>
        <b/>
        <sz val="12"/>
        <rFont val="Cambria"/>
        <family val="1"/>
      </rPr>
      <t xml:space="preserve"> aguacate</t>
    </r>
    <r>
      <rPr>
        <sz val="11"/>
        <rFont val="Cambria"/>
        <family val="1"/>
      </rPr>
      <t xml:space="preserve"> ubicadas en la Localidad de Juan Santiago, Hondo Valle. Se dio seguimiento a la recepcion de materiales del sistema de riego para su instalacion en la parcela de 700 plantas.</t>
    </r>
  </si>
  <si>
    <r>
      <t>Se realizaron mediciones de cosecha de</t>
    </r>
    <r>
      <rPr>
        <b/>
        <sz val="12"/>
        <rFont val="Cambria"/>
        <family val="1"/>
      </rPr>
      <t xml:space="preserve"> plàtano </t>
    </r>
    <r>
      <rPr>
        <sz val="11"/>
        <rFont val="Cambria"/>
        <family val="1"/>
      </rPr>
      <t>en la parcela de Tamayo correspondiente al quinto corte. Con relacion a la parcela ubicada en Galvan, la misma fue entregada al pripietario por razones de abandono de este.</t>
    </r>
  </si>
  <si>
    <r>
      <t>Supervision de tercera cosecha en la parcela de</t>
    </r>
    <r>
      <rPr>
        <b/>
        <sz val="12"/>
        <rFont val="Cambria"/>
        <family val="1"/>
      </rPr>
      <t xml:space="preserve"> café  de la Lanza, Polo y segunda fertilizacion,</t>
    </r>
    <r>
      <rPr>
        <sz val="11"/>
        <rFont val="Cambria"/>
        <family val="1"/>
      </rPr>
      <t>en parcela de aguacate, siembra de la parcela de Guandul, y supervision tercera cosecha de platano en Tamayo y Galvan en Bahoruco.</t>
    </r>
  </si>
  <si>
    <r>
      <t xml:space="preserve"> Se realizó un seguimiento para monitorear el estado de la plantación de</t>
    </r>
    <r>
      <rPr>
        <b/>
        <sz val="12"/>
        <rFont val="Cambria"/>
        <family val="1"/>
      </rPr>
      <t xml:space="preserve"> mango</t>
    </r>
    <r>
      <rPr>
        <sz val="11"/>
        <rFont val="Cambria"/>
        <family val="1"/>
      </rPr>
      <t xml:space="preserve"> y programó la aplicación de inductor de flotaración (nitrato de potasio) para la primera semana de marzo.</t>
    </r>
  </si>
  <si>
    <r>
      <t xml:space="preserve">Visita de seguimiento en la parcela de </t>
    </r>
    <r>
      <rPr>
        <b/>
        <sz val="11"/>
        <rFont val="Cambria"/>
        <family val="1"/>
      </rPr>
      <t>Leche y Carne</t>
    </r>
    <r>
      <rPr>
        <sz val="11"/>
        <rFont val="Cambria"/>
        <family val="1"/>
      </rPr>
      <t xml:space="preserve"> en Batey 4, Neiba. Se realizo un plan sanitario incluyendo la desinfección de los corrales, desparasitación y aplicación de vitaminas. </t>
    </r>
  </si>
  <si>
    <r>
      <t>Visita de seguimiento en el cultivo de</t>
    </r>
    <r>
      <rPr>
        <b/>
        <sz val="11"/>
        <rFont val="Cambria"/>
        <family val="1"/>
      </rPr>
      <t xml:space="preserve"> Yuca</t>
    </r>
    <r>
      <rPr>
        <sz val="11"/>
        <rFont val="Cambria"/>
        <family val="1"/>
      </rPr>
      <t xml:space="preserve"> en Azua. Se realizó una visita al lugar donde se instalará una parcela de yuca amarga para la fabricación de casabe a solicitud de CONAMUCA. </t>
    </r>
  </si>
  <si>
    <r>
      <t>Visita de seguimiento en la parcela de</t>
    </r>
    <r>
      <rPr>
        <b/>
        <sz val="11"/>
        <rFont val="Cambria"/>
        <family val="1"/>
      </rPr>
      <t xml:space="preserve"> Leche y Carne</t>
    </r>
    <r>
      <rPr>
        <sz val="11"/>
        <rFont val="Cambria"/>
        <family val="1"/>
      </rPr>
      <t xml:space="preserve"> en Las Matas de Farfán, San Juan. Para la instalación de la parcela se seleccionó el terreno y se coordinó para cercarlo y ararlo. </t>
    </r>
  </si>
  <si>
    <r>
      <t xml:space="preserve">.Se realizó un seguimiento para monitorear el estado de los injertos realizados y se planifico una limpieza a la parcela de </t>
    </r>
    <r>
      <rPr>
        <b/>
        <sz val="12"/>
        <rFont val="Cambria"/>
        <family val="1"/>
      </rPr>
      <t>aguacate</t>
    </r>
    <r>
      <rPr>
        <sz val="11"/>
        <rFont val="Cambria"/>
        <family val="1"/>
      </rPr>
      <t xml:space="preserve"> para luego fertilizar.</t>
    </r>
  </si>
  <si>
    <r>
      <t xml:space="preserve">Visita de seguimiento en el cultivo de </t>
    </r>
    <r>
      <rPr>
        <b/>
        <sz val="11"/>
        <color theme="1"/>
        <rFont val="Cambria"/>
        <family val="1"/>
      </rPr>
      <t>Yuca</t>
    </r>
    <r>
      <rPr>
        <sz val="11"/>
        <color theme="1"/>
        <rFont val="Cambria"/>
        <family val="1"/>
      </rPr>
      <t xml:space="preserve"> en Azua. Se observo una nacencia cerca del 95% de las plantas, pero esta con muchas malezas de hija ancha, como aun está muy pequeña para la aplicación de herbicida, se coordinó para un desyerbo manual.</t>
    </r>
  </si>
  <si>
    <r>
      <t xml:space="preserve">Visita de seguimiento en la parcela de </t>
    </r>
    <r>
      <rPr>
        <b/>
        <sz val="11"/>
        <rFont val="Cambria"/>
        <family val="1"/>
      </rPr>
      <t>Leche y Carne</t>
    </r>
    <r>
      <rPr>
        <sz val="11"/>
        <rFont val="Cambria"/>
        <family val="1"/>
      </rPr>
      <t xml:space="preserve"> en Batey 4, Neiba.  </t>
    </r>
  </si>
  <si>
    <r>
      <t xml:space="preserve">Visita de seguimiento en el cultivo de </t>
    </r>
    <r>
      <rPr>
        <b/>
        <sz val="11"/>
        <rFont val="Cambria"/>
        <family val="1"/>
      </rPr>
      <t>Mango</t>
    </r>
    <r>
      <rPr>
        <sz val="11"/>
        <rFont val="Cambria"/>
        <family val="1"/>
      </rPr>
      <t xml:space="preserve"> en Neiba. Se observo que la parcela de Mango del Tanque una baja floración. En la parcela del Manguito a pesar de ser más joven tiene muy buena floración, </t>
    </r>
  </si>
  <si>
    <r>
      <t xml:space="preserve">Visita de seguimiento en el cultivo de </t>
    </r>
    <r>
      <rPr>
        <b/>
        <sz val="11"/>
        <rFont val="Cambria"/>
        <family val="1"/>
      </rPr>
      <t>aguacate</t>
    </r>
    <r>
      <rPr>
        <sz val="11"/>
        <rFont val="Cambria"/>
        <family val="1"/>
      </rPr>
      <t xml:space="preserve"> en Paraíso, Barahona. Se observó un buen desarrollo de las plantas.</t>
    </r>
  </si>
  <si>
    <r>
      <t xml:space="preserve"> Se realizo un seguimiento a la parcela de</t>
    </r>
    <r>
      <rPr>
        <b/>
        <sz val="12"/>
        <rFont val="Cambria"/>
        <family val="1"/>
      </rPr>
      <t xml:space="preserve"> yuca </t>
    </r>
    <r>
      <rPr>
        <sz val="11"/>
        <rFont val="Cambria"/>
        <family val="1"/>
      </rPr>
      <t>y se visitó la oficina del Misterio de Agricultura Dajabón para coordinación de la fecha de cosecha de la parcela de yuca.</t>
    </r>
  </si>
  <si>
    <r>
      <t xml:space="preserve">Visita de seguimiento fitosanitario y 3ra gira </t>
    </r>
    <r>
      <rPr>
        <i/>
        <sz val="11"/>
        <color theme="1"/>
        <rFont val="Cambria"/>
        <family val="1"/>
      </rPr>
      <t xml:space="preserve">técnica de transferencia </t>
    </r>
    <r>
      <rPr>
        <sz val="11"/>
        <color theme="1"/>
        <rFont val="Cambria"/>
        <family val="1"/>
      </rPr>
      <t>en la parcela</t>
    </r>
    <r>
      <rPr>
        <b/>
        <sz val="12"/>
        <color theme="1"/>
        <rFont val="Cambria"/>
        <family val="1"/>
      </rPr>
      <t xml:space="preserve"> arroz d</t>
    </r>
    <r>
      <rPr>
        <sz val="11"/>
        <color theme="1"/>
        <rFont val="Cambria"/>
        <family val="1"/>
      </rPr>
      <t>e siembra directa, para demostración y validación de tecnologías, instalada en Nisibòn de Higüey.</t>
    </r>
  </si>
  <si>
    <r>
      <t>1ra visita técnica de seguimiento fitosanitario y realización de aplicación de abono foliar más insecticida, de parcela demostrativa y validación de tecnologías, de</t>
    </r>
    <r>
      <rPr>
        <b/>
        <sz val="12"/>
        <color theme="1"/>
        <rFont val="Cambria"/>
        <family val="1"/>
      </rPr>
      <t xml:space="preserve"> batata.</t>
    </r>
  </si>
  <si>
    <r>
      <t xml:space="preserve"> 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la innovación y competitividad</t>
    </r>
  </si>
  <si>
    <r>
      <t>Visita Técnica de supervisión y coordinación de las labores culturales en 
la parcela demostrativa de tecnologías para el cultivo de</t>
    </r>
    <r>
      <rPr>
        <b/>
        <sz val="11"/>
        <rFont val="Cambria"/>
        <family val="1"/>
      </rPr>
      <t xml:space="preserve"> batata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</si>
</sst>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\ _€_-;\-* #,##0.00\ _€_-;_-* &quot;-&quot;??\ _€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Times New Roman"/>
      <family val="1"/>
    </font>
    <font>
      <b/>
      <u/>
      <sz val="11"/>
      <color rgb="FFFF0000"/>
      <name val="Cambria"/>
      <family val="1"/>
    </font>
    <font>
      <i/>
      <sz val="11"/>
      <color theme="1"/>
      <name val="Cambria"/>
      <family val="1"/>
    </font>
    <font>
      <b/>
      <sz val="12"/>
      <color theme="1"/>
      <name val="Cambria"/>
      <family val="1"/>
    </font>
    <font>
      <sz val="8"/>
      <color theme="1"/>
      <name val="Cambria"/>
      <family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top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4" fontId="8" fillId="4" borderId="16" xfId="0" applyNumberFormat="1" applyFont="1" applyFill="1" applyBorder="1" applyAlignment="1">
      <alignment horizontal="center" vertical="center"/>
    </xf>
    <xf numFmtId="4" fontId="8" fillId="0" borderId="14" xfId="0" quotePrefix="1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4" fontId="11" fillId="0" borderId="14" xfId="0" quotePrefix="1" applyNumberFormat="1" applyFont="1" applyBorder="1" applyAlignment="1">
      <alignment horizontal="center" vertical="center"/>
    </xf>
    <xf numFmtId="4" fontId="12" fillId="4" borderId="1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justify" wrapText="1"/>
    </xf>
    <xf numFmtId="0" fontId="8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left" vertical="top" wrapText="1"/>
    </xf>
    <xf numFmtId="14" fontId="8" fillId="4" borderId="18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4" fontId="8" fillId="4" borderId="18" xfId="0" applyNumberFormat="1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/>
    </xf>
    <xf numFmtId="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3" fontId="13" fillId="0" borderId="2" xfId="1" applyFont="1" applyBorder="1" applyAlignment="1">
      <alignment horizontal="right" vertical="center" wrapText="1"/>
    </xf>
    <xf numFmtId="43" fontId="9" fillId="0" borderId="2" xfId="1" applyFont="1" applyBorder="1" applyAlignment="1">
      <alignment horizontal="right" wrapText="1"/>
    </xf>
    <xf numFmtId="43" fontId="10" fillId="0" borderId="2" xfId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43" fontId="8" fillId="0" borderId="2" xfId="1" applyFont="1" applyBorder="1" applyAlignment="1">
      <alignment horizontal="right" wrapText="1"/>
    </xf>
    <xf numFmtId="0" fontId="1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4" fontId="14" fillId="4" borderId="0" xfId="0" applyNumberFormat="1" applyFont="1" applyFill="1" applyAlignment="1">
      <alignment horizontal="right" vertical="center" wrapText="1"/>
    </xf>
    <xf numFmtId="43" fontId="14" fillId="4" borderId="0" xfId="0" applyNumberFormat="1" applyFont="1" applyFill="1" applyAlignment="1">
      <alignment horizontal="right"/>
    </xf>
    <xf numFmtId="0" fontId="9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top" wrapText="1"/>
    </xf>
    <xf numFmtId="0" fontId="8" fillId="4" borderId="21" xfId="0" applyFont="1" applyFill="1" applyBorder="1" applyAlignment="1">
      <alignment horizontal="center" vertical="center"/>
    </xf>
    <xf numFmtId="4" fontId="8" fillId="4" borderId="21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justify" vertical="top" wrapText="1"/>
    </xf>
    <xf numFmtId="0" fontId="8" fillId="0" borderId="24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justify" vertical="top" wrapText="1"/>
    </xf>
    <xf numFmtId="14" fontId="8" fillId="4" borderId="26" xfId="0" applyNumberFormat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4" fontId="8" fillId="4" borderId="26" xfId="0" applyNumberFormat="1" applyFont="1" applyFill="1" applyBorder="1" applyAlignment="1">
      <alignment horizontal="center" vertical="center"/>
    </xf>
    <xf numFmtId="4" fontId="8" fillId="4" borderId="27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justify" vertical="top" wrapText="1"/>
    </xf>
    <xf numFmtId="0" fontId="8" fillId="4" borderId="29" xfId="0" applyFont="1" applyFill="1" applyBorder="1" applyAlignment="1">
      <alignment horizontal="center" vertical="center" wrapText="1"/>
    </xf>
    <xf numFmtId="14" fontId="8" fillId="4" borderId="27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4" fontId="11" fillId="4" borderId="26" xfId="0" applyNumberFormat="1" applyFont="1" applyFill="1" applyBorder="1" applyAlignment="1">
      <alignment horizontal="center" vertical="center"/>
    </xf>
    <xf numFmtId="4" fontId="15" fillId="4" borderId="26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justify" vertical="center"/>
    </xf>
    <xf numFmtId="0" fontId="11" fillId="5" borderId="14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center" vertical="center"/>
    </xf>
    <xf numFmtId="4" fontId="15" fillId="4" borderId="14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justify" vertical="top" wrapText="1"/>
    </xf>
    <xf numFmtId="0" fontId="8" fillId="4" borderId="24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justify" vertical="top"/>
    </xf>
    <xf numFmtId="0" fontId="17" fillId="4" borderId="26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4" borderId="14" xfId="1" applyFont="1" applyFill="1" applyBorder="1" applyAlignment="1">
      <alignment horizontal="center" vertical="center" wrapText="1"/>
    </xf>
    <xf numFmtId="43" fontId="9" fillId="4" borderId="16" xfId="1" applyFont="1" applyFill="1" applyBorder="1" applyAlignment="1">
      <alignment horizontal="center" vertical="center" wrapText="1"/>
    </xf>
    <xf numFmtId="9" fontId="9" fillId="4" borderId="13" xfId="0" applyNumberFormat="1" applyFont="1" applyFill="1" applyBorder="1" applyAlignment="1">
      <alignment horizontal="center" vertical="center" wrapText="1"/>
    </xf>
    <xf numFmtId="9" fontId="9" fillId="4" borderId="14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right" vertical="center" wrapText="1"/>
    </xf>
    <xf numFmtId="43" fontId="9" fillId="4" borderId="14" xfId="1" applyFont="1" applyFill="1" applyBorder="1" applyAlignment="1">
      <alignment horizontal="right" vertical="center" wrapText="1"/>
    </xf>
    <xf numFmtId="43" fontId="9" fillId="4" borderId="16" xfId="1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wrapText="1"/>
    </xf>
    <xf numFmtId="4" fontId="9" fillId="4" borderId="31" xfId="0" applyNumberFormat="1" applyFont="1" applyFill="1" applyBorder="1" applyAlignment="1">
      <alignment horizontal="right" vertical="center" wrapText="1"/>
    </xf>
    <xf numFmtId="43" fontId="9" fillId="4" borderId="31" xfId="1" applyFont="1" applyFill="1" applyBorder="1" applyAlignment="1">
      <alignment horizontal="right" vertical="center" wrapText="1"/>
    </xf>
    <xf numFmtId="43" fontId="9" fillId="0" borderId="31" xfId="1" applyFont="1" applyBorder="1" applyAlignment="1">
      <alignment horizontal="right" wrapText="1"/>
    </xf>
    <xf numFmtId="0" fontId="9" fillId="4" borderId="1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16" fontId="11" fillId="0" borderId="14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4" fontId="11" fillId="5" borderId="16" xfId="0" applyNumberFormat="1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4" borderId="26" xfId="0" applyFont="1" applyFill="1" applyBorder="1" applyAlignment="1">
      <alignment horizontal="center" vertical="center" wrapText="1"/>
    </xf>
    <xf numFmtId="16" fontId="11" fillId="0" borderId="26" xfId="0" applyNumberFormat="1" applyFont="1" applyBorder="1" applyAlignment="1">
      <alignment horizontal="center" vertical="center" wrapText="1"/>
    </xf>
    <xf numFmtId="165" fontId="9" fillId="4" borderId="14" xfId="1" applyNumberFormat="1" applyFont="1" applyFill="1" applyBorder="1" applyAlignment="1">
      <alignment horizontal="center" vertical="center"/>
    </xf>
    <xf numFmtId="43" fontId="9" fillId="4" borderId="14" xfId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43" fontId="14" fillId="4" borderId="14" xfId="1" applyFont="1" applyFill="1" applyBorder="1" applyAlignment="1">
      <alignment horizontal="right" vertical="center" wrapText="1"/>
    </xf>
    <xf numFmtId="0" fontId="7" fillId="4" borderId="31" xfId="0" applyFont="1" applyFill="1" applyBorder="1" applyAlignment="1">
      <alignment wrapText="1"/>
    </xf>
    <xf numFmtId="4" fontId="14" fillId="4" borderId="31" xfId="0" applyNumberFormat="1" applyFont="1" applyFill="1" applyBorder="1" applyAlignment="1">
      <alignment horizontal="right" vertical="center" wrapText="1"/>
    </xf>
    <xf numFmtId="43" fontId="14" fillId="4" borderId="31" xfId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wrapText="1"/>
    </xf>
    <xf numFmtId="43" fontId="9" fillId="4" borderId="0" xfId="0" applyNumberFormat="1" applyFont="1" applyFill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9" fillId="3" borderId="1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4" fontId="9" fillId="0" borderId="3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wrapText="1"/>
    </xf>
    <xf numFmtId="0" fontId="5" fillId="3" borderId="37" xfId="0" applyFont="1" applyFill="1" applyBorder="1" applyAlignment="1">
      <alignment horizontal="left" wrapText="1"/>
    </xf>
    <xf numFmtId="0" fontId="5" fillId="3" borderId="37" xfId="0" applyFont="1" applyFill="1" applyBorder="1" applyAlignment="1">
      <alignment wrapText="1"/>
    </xf>
    <xf numFmtId="4" fontId="5" fillId="3" borderId="38" xfId="0" applyNumberFormat="1" applyFont="1" applyFill="1" applyBorder="1" applyAlignment="1">
      <alignment horizontal="left" wrapText="1"/>
    </xf>
    <xf numFmtId="4" fontId="9" fillId="3" borderId="2" xfId="0" applyNumberFormat="1" applyFont="1" applyFill="1" applyBorder="1" applyAlignment="1">
      <alignment horizontal="left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wrapText="1"/>
    </xf>
    <xf numFmtId="43" fontId="8" fillId="0" borderId="26" xfId="0" applyNumberFormat="1" applyFont="1" applyBorder="1" applyAlignment="1">
      <alignment horizontal="right" wrapText="1"/>
    </xf>
    <xf numFmtId="4" fontId="8" fillId="0" borderId="25" xfId="0" applyNumberFormat="1" applyFont="1" applyBorder="1" applyAlignment="1">
      <alignment horizontal="right" wrapText="1"/>
    </xf>
    <xf numFmtId="4" fontId="9" fillId="0" borderId="15" xfId="0" applyNumberFormat="1" applyFont="1" applyBorder="1" applyAlignment="1">
      <alignment horizontal="right" wrapText="1"/>
    </xf>
    <xf numFmtId="9" fontId="9" fillId="0" borderId="0" xfId="0" applyNumberFormat="1" applyFont="1" applyAlignment="1">
      <alignment horizontal="right" wrapText="1"/>
    </xf>
    <xf numFmtId="0" fontId="9" fillId="0" borderId="2" xfId="0" applyFont="1" applyBorder="1" applyAlignment="1">
      <alignment horizontal="left" wrapText="1"/>
    </xf>
    <xf numFmtId="4" fontId="9" fillId="0" borderId="32" xfId="0" applyNumberFormat="1" applyFont="1" applyBorder="1" applyAlignment="1">
      <alignment horizontal="center" wrapText="1"/>
    </xf>
    <xf numFmtId="4" fontId="9" fillId="0" borderId="35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wrapText="1"/>
    </xf>
    <xf numFmtId="0" fontId="9" fillId="3" borderId="17" xfId="0" applyFont="1" applyFill="1" applyBorder="1" applyAlignment="1">
      <alignment horizont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4" fontId="8" fillId="4" borderId="40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3" borderId="17" xfId="0" applyFont="1" applyFill="1" applyBorder="1" applyAlignment="1">
      <alignment wrapText="1"/>
    </xf>
    <xf numFmtId="4" fontId="9" fillId="6" borderId="19" xfId="0" applyNumberFormat="1" applyFont="1" applyFill="1" applyBorder="1" applyAlignment="1">
      <alignment horizontal="right" wrapText="1"/>
    </xf>
    <xf numFmtId="0" fontId="10" fillId="0" borderId="32" xfId="0" applyFont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10" fillId="0" borderId="35" xfId="0" applyFont="1" applyBorder="1" applyAlignment="1">
      <alignment horizontal="left" wrapText="1"/>
    </xf>
    <xf numFmtId="4" fontId="9" fillId="3" borderId="37" xfId="0" applyNumberFormat="1" applyFont="1" applyFill="1" applyBorder="1" applyAlignment="1">
      <alignment horizontal="right" vertical="center" wrapText="1"/>
    </xf>
    <xf numFmtId="4" fontId="9" fillId="3" borderId="38" xfId="0" applyNumberFormat="1" applyFont="1" applyFill="1" applyBorder="1" applyAlignment="1">
      <alignment horizontal="right" vertical="center" wrapText="1"/>
    </xf>
    <xf numFmtId="4" fontId="9" fillId="3" borderId="41" xfId="0" applyNumberFormat="1" applyFont="1" applyFill="1" applyBorder="1" applyAlignment="1">
      <alignment horizontal="right" wrapText="1"/>
    </xf>
    <xf numFmtId="3" fontId="9" fillId="0" borderId="32" xfId="0" applyNumberFormat="1" applyFont="1" applyBorder="1" applyAlignment="1">
      <alignment horizontal="center" wrapText="1"/>
    </xf>
    <xf numFmtId="3" fontId="9" fillId="0" borderId="35" xfId="0" applyNumberFormat="1" applyFont="1" applyBorder="1" applyAlignment="1">
      <alignment horizontal="center" wrapText="1"/>
    </xf>
    <xf numFmtId="0" fontId="9" fillId="4" borderId="0" xfId="0" applyFont="1" applyFill="1" applyAlignment="1">
      <alignment wrapText="1"/>
    </xf>
    <xf numFmtId="4" fontId="9" fillId="4" borderId="0" xfId="0" applyNumberFormat="1" applyFont="1" applyFill="1" applyAlignment="1">
      <alignment horizontal="right" wrapText="1"/>
    </xf>
    <xf numFmtId="0" fontId="3" fillId="0" borderId="0" xfId="0" applyFont="1"/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4" fontId="9" fillId="0" borderId="2" xfId="0" applyNumberFormat="1" applyFont="1" applyBorder="1" applyAlignment="1">
      <alignment horizontal="center" vertical="center" wrapText="1"/>
    </xf>
    <xf numFmtId="4" fontId="5" fillId="3" borderId="38" xfId="0" applyNumberFormat="1" applyFont="1" applyFill="1" applyBorder="1" applyAlignment="1">
      <alignment horizontal="left"/>
    </xf>
    <xf numFmtId="9" fontId="8" fillId="0" borderId="26" xfId="0" applyNumberFormat="1" applyFont="1" applyBorder="1" applyAlignment="1">
      <alignment horizontal="right" wrapText="1"/>
    </xf>
    <xf numFmtId="9" fontId="8" fillId="0" borderId="25" xfId="0" applyNumberFormat="1" applyFont="1" applyBorder="1" applyAlignment="1">
      <alignment horizontal="right" wrapText="1"/>
    </xf>
    <xf numFmtId="9" fontId="9" fillId="0" borderId="15" xfId="0" applyNumberFormat="1" applyFont="1" applyBorder="1" applyAlignment="1">
      <alignment horizontal="right" wrapText="1"/>
    </xf>
    <xf numFmtId="0" fontId="9" fillId="3" borderId="17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vertical="center" wrapText="1"/>
    </xf>
    <xf numFmtId="4" fontId="9" fillId="3" borderId="32" xfId="0" applyNumberFormat="1" applyFont="1" applyFill="1" applyBorder="1" applyAlignment="1">
      <alignment horizontal="center" wrapText="1"/>
    </xf>
    <xf numFmtId="4" fontId="9" fillId="3" borderId="35" xfId="0" applyNumberFormat="1" applyFont="1" applyFill="1" applyBorder="1" applyAlignment="1">
      <alignment horizontal="center" wrapText="1"/>
    </xf>
    <xf numFmtId="4" fontId="9" fillId="6" borderId="2" xfId="0" applyNumberFormat="1" applyFont="1" applyFill="1" applyBorder="1" applyAlignment="1">
      <alignment horizontal="center" wrapText="1"/>
    </xf>
    <xf numFmtId="0" fontId="9" fillId="3" borderId="13" xfId="0" applyFont="1" applyFill="1" applyBorder="1" applyAlignment="1">
      <alignment wrapText="1"/>
    </xf>
    <xf numFmtId="0" fontId="8" fillId="0" borderId="0" xfId="0" applyFont="1"/>
    <xf numFmtId="10" fontId="8" fillId="0" borderId="0" xfId="0" applyNumberFormat="1" applyFont="1"/>
    <xf numFmtId="0" fontId="9" fillId="3" borderId="42" xfId="0" applyFont="1" applyFill="1" applyBorder="1" applyAlignment="1">
      <alignment wrapText="1"/>
    </xf>
    <xf numFmtId="9" fontId="9" fillId="3" borderId="43" xfId="0" applyNumberFormat="1" applyFont="1" applyFill="1" applyBorder="1" applyAlignment="1">
      <alignment horizontal="right" vertical="center" wrapText="1"/>
    </xf>
    <xf numFmtId="9" fontId="9" fillId="3" borderId="44" xfId="0" applyNumberFormat="1" applyFont="1" applyFill="1" applyBorder="1" applyAlignment="1">
      <alignment horizontal="right" vertical="center" wrapText="1"/>
    </xf>
    <xf numFmtId="9" fontId="9" fillId="3" borderId="45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9" fillId="3" borderId="32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9" fillId="3" borderId="39" xfId="0" applyFont="1" applyFill="1" applyBorder="1"/>
    <xf numFmtId="166" fontId="8" fillId="0" borderId="26" xfId="0" applyNumberFormat="1" applyFont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17" xfId="0" applyFont="1" applyFill="1" applyBorder="1" applyAlignment="1">
      <alignment horizontal="left"/>
    </xf>
    <xf numFmtId="9" fontId="8" fillId="4" borderId="18" xfId="0" applyNumberFormat="1" applyFont="1" applyFill="1" applyBorder="1" applyAlignment="1">
      <alignment horizontal="right" vertical="center" wrapText="1"/>
    </xf>
    <xf numFmtId="9" fontId="8" fillId="4" borderId="40" xfId="0" applyNumberFormat="1" applyFont="1" applyFill="1" applyBorder="1" applyAlignment="1">
      <alignment horizontal="right" vertical="center" wrapText="1"/>
    </xf>
    <xf numFmtId="9" fontId="9" fillId="0" borderId="16" xfId="0" applyNumberFormat="1" applyFont="1" applyBorder="1" applyAlignment="1">
      <alignment horizontal="right" wrapText="1" indent="1"/>
    </xf>
    <xf numFmtId="0" fontId="9" fillId="3" borderId="13" xfId="0" applyFont="1" applyFill="1" applyBorder="1"/>
    <xf numFmtId="9" fontId="9" fillId="7" borderId="16" xfId="0" applyNumberFormat="1" applyFont="1" applyFill="1" applyBorder="1" applyAlignment="1">
      <alignment horizontal="right" wrapText="1"/>
    </xf>
    <xf numFmtId="9" fontId="9" fillId="0" borderId="16" xfId="0" applyNumberFormat="1" applyFont="1" applyBorder="1" applyAlignment="1">
      <alignment horizontal="right" wrapText="1"/>
    </xf>
    <xf numFmtId="0" fontId="9" fillId="3" borderId="13" xfId="0" applyFont="1" applyFill="1" applyBorder="1" applyAlignment="1">
      <alignment horizontal="left"/>
    </xf>
    <xf numFmtId="9" fontId="8" fillId="4" borderId="14" xfId="0" applyNumberFormat="1" applyFont="1" applyFill="1" applyBorder="1" applyAlignment="1">
      <alignment horizontal="right" vertical="center" wrapText="1"/>
    </xf>
    <xf numFmtId="9" fontId="8" fillId="4" borderId="23" xfId="0" applyNumberFormat="1" applyFont="1" applyFill="1" applyBorder="1" applyAlignment="1">
      <alignment horizontal="right" vertical="center" wrapText="1"/>
    </xf>
    <xf numFmtId="9" fontId="9" fillId="4" borderId="16" xfId="0" applyNumberFormat="1" applyFont="1" applyFill="1" applyBorder="1" applyAlignment="1">
      <alignment horizontal="right" wrapText="1"/>
    </xf>
    <xf numFmtId="0" fontId="3" fillId="3" borderId="32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43" fontId="9" fillId="3" borderId="36" xfId="1" applyFont="1" applyFill="1" applyBorder="1" applyAlignment="1">
      <alignment wrapText="1"/>
    </xf>
    <xf numFmtId="43" fontId="9" fillId="3" borderId="39" xfId="1" applyFont="1" applyFill="1" applyBorder="1" applyAlignment="1">
      <alignment wrapText="1"/>
    </xf>
    <xf numFmtId="43" fontId="9" fillId="3" borderId="17" xfId="1" applyFont="1" applyFill="1" applyBorder="1" applyAlignment="1">
      <alignment horizontal="center" wrapText="1"/>
    </xf>
    <xf numFmtId="43" fontId="9" fillId="3" borderId="17" xfId="1" applyFont="1" applyFill="1" applyBorder="1" applyAlignment="1">
      <alignment wrapText="1"/>
    </xf>
    <xf numFmtId="4" fontId="9" fillId="6" borderId="16" xfId="0" applyNumberFormat="1" applyFont="1" applyFill="1" applyBorder="1" applyAlignment="1">
      <alignment horizontal="right" wrapText="1"/>
    </xf>
    <xf numFmtId="4" fontId="9" fillId="3" borderId="41" xfId="0" applyNumberFormat="1" applyFont="1" applyFill="1" applyBorder="1" applyAlignment="1">
      <alignment horizontal="right" vertical="center" wrapText="1"/>
    </xf>
    <xf numFmtId="4" fontId="9" fillId="3" borderId="4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43" fontId="9" fillId="3" borderId="39" xfId="1" applyFont="1" applyFill="1" applyBorder="1" applyAlignment="1"/>
    <xf numFmtId="0" fontId="8" fillId="0" borderId="26" xfId="0" applyFont="1" applyBorder="1" applyAlignment="1">
      <alignment horizontal="right" wrapText="1"/>
    </xf>
    <xf numFmtId="3" fontId="8" fillId="0" borderId="25" xfId="0" applyNumberFormat="1" applyFont="1" applyBorder="1" applyAlignment="1">
      <alignment horizontal="right" wrapText="1"/>
    </xf>
    <xf numFmtId="3" fontId="9" fillId="0" borderId="15" xfId="0" applyNumberFormat="1" applyFont="1" applyBorder="1" applyAlignment="1">
      <alignment horizontal="right" wrapText="1"/>
    </xf>
    <xf numFmtId="43" fontId="9" fillId="3" borderId="17" xfId="1" applyFont="1" applyFill="1" applyBorder="1" applyAlignment="1">
      <alignment horizontal="left"/>
    </xf>
    <xf numFmtId="0" fontId="8" fillId="4" borderId="18" xfId="0" applyFont="1" applyFill="1" applyBorder="1" applyAlignment="1">
      <alignment horizontal="right" vertical="center" wrapText="1"/>
    </xf>
    <xf numFmtId="166" fontId="8" fillId="4" borderId="18" xfId="0" applyNumberFormat="1" applyFont="1" applyFill="1" applyBorder="1" applyAlignment="1">
      <alignment horizontal="right" vertical="center" wrapText="1"/>
    </xf>
    <xf numFmtId="3" fontId="8" fillId="4" borderId="40" xfId="0" applyNumberFormat="1" applyFont="1" applyFill="1" applyBorder="1" applyAlignment="1">
      <alignment horizontal="right" vertical="center" wrapText="1"/>
    </xf>
    <xf numFmtId="43" fontId="9" fillId="3" borderId="13" xfId="1" applyFont="1" applyFill="1" applyBorder="1" applyAlignment="1">
      <alignment wrapText="1"/>
    </xf>
    <xf numFmtId="43" fontId="8" fillId="4" borderId="18" xfId="1" applyFont="1" applyFill="1" applyBorder="1" applyAlignment="1">
      <alignment horizontal="right" vertical="center" wrapText="1"/>
    </xf>
    <xf numFmtId="43" fontId="8" fillId="4" borderId="14" xfId="1" applyFont="1" applyFill="1" applyBorder="1" applyAlignment="1">
      <alignment horizontal="right" vertical="center" wrapText="1"/>
    </xf>
    <xf numFmtId="4" fontId="8" fillId="4" borderId="14" xfId="0" applyNumberFormat="1" applyFont="1" applyFill="1" applyBorder="1" applyAlignment="1">
      <alignment horizontal="right" vertical="center" wrapText="1"/>
    </xf>
    <xf numFmtId="4" fontId="8" fillId="4" borderId="23" xfId="0" applyNumberFormat="1" applyFont="1" applyFill="1" applyBorder="1" applyAlignment="1">
      <alignment horizontal="right" vertical="center" wrapText="1"/>
    </xf>
    <xf numFmtId="43" fontId="9" fillId="3" borderId="42" xfId="1" applyFont="1" applyFill="1" applyBorder="1" applyAlignment="1">
      <alignment wrapText="1"/>
    </xf>
    <xf numFmtId="3" fontId="9" fillId="3" borderId="43" xfId="0" applyNumberFormat="1" applyFont="1" applyFill="1" applyBorder="1" applyAlignment="1">
      <alignment horizontal="right" vertical="center" wrapText="1"/>
    </xf>
    <xf numFmtId="4" fontId="9" fillId="3" borderId="43" xfId="0" applyNumberFormat="1" applyFont="1" applyFill="1" applyBorder="1" applyAlignment="1">
      <alignment horizontal="right" vertical="center" wrapText="1"/>
    </xf>
    <xf numFmtId="43" fontId="0" fillId="0" borderId="0" xfId="1" applyFont="1"/>
    <xf numFmtId="43" fontId="3" fillId="0" borderId="0" xfId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0" fillId="0" borderId="0" xfId="0" applyNumberFormat="1"/>
    <xf numFmtId="167" fontId="0" fillId="0" borderId="0" xfId="0" applyNumberFormat="1"/>
    <xf numFmtId="43" fontId="2" fillId="0" borderId="0" xfId="1" applyFont="1"/>
    <xf numFmtId="43" fontId="9" fillId="4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4" fontId="9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F8D44D3B-75E4-453F-92C5-87D32B15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732429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B492F4E2-28B8-49B8-A22E-7CB9F654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732429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0CA1508E-9CDB-4194-ACF8-6A6DA9C918AD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2-12-27T13:28:24.76" personId="{0CA1508E-9CDB-4194-ACF8-6A6DA9C918AD}" id="{4ACE6A77-B2A9-4158-8312-9FA16B1A289A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0CA1508E-9CDB-4194-ACF8-6A6DA9C918AD}" id="{BE0AE29D-4FD5-4F26-9BCC-28375D2045DB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903AE-8EA3-4A81-8007-293A6C6FB830}">
  <dimension ref="A1:U149"/>
  <sheetViews>
    <sheetView tabSelected="1" zoomScale="57" zoomScaleNormal="57" workbookViewId="0">
      <selection activeCell="A11" sqref="A11:O11"/>
    </sheetView>
  </sheetViews>
  <sheetFormatPr baseColWidth="10" defaultColWidth="11.42578125" defaultRowHeight="15" x14ac:dyDescent="0.25"/>
  <cols>
    <col min="1" max="1" width="5.42578125" customWidth="1"/>
    <col min="2" max="2" width="20.140625" customWidth="1"/>
    <col min="3" max="3" width="43.42578125" customWidth="1"/>
    <col min="4" max="4" width="19.140625" customWidth="1"/>
    <col min="5" max="5" width="15.140625" customWidth="1"/>
    <col min="6" max="6" width="20.140625" customWidth="1"/>
    <col min="7" max="7" width="14.28515625" customWidth="1"/>
    <col min="8" max="8" width="10" customWidth="1"/>
    <col min="9" max="9" width="18" customWidth="1"/>
    <col min="10" max="10" width="20" customWidth="1"/>
    <col min="11" max="11" width="18" customWidth="1"/>
    <col min="12" max="12" width="20.42578125" customWidth="1"/>
    <col min="13" max="13" width="19.7109375" customWidth="1"/>
    <col min="14" max="14" width="16.140625" customWidth="1"/>
    <col min="15" max="15" width="17.7109375" customWidth="1"/>
    <col min="16" max="16" width="22.85546875" style="295" customWidth="1"/>
    <col min="17" max="17" width="16.5703125" customWidth="1"/>
    <col min="18" max="18" width="15" customWidth="1"/>
    <col min="19" max="19" width="17" customWidth="1"/>
    <col min="20" max="20" width="17.28515625" customWidth="1"/>
    <col min="21" max="21" width="17.5703125" customWidth="1"/>
  </cols>
  <sheetData>
    <row r="1" spans="1:1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8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8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18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0"/>
    </row>
    <row r="14" spans="1:15" ht="15.75" customHeight="1" thickBot="1" x14ac:dyDescent="0.3">
      <c r="A14" s="12" t="s">
        <v>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7" customHeight="1" thickBot="1" x14ac:dyDescent="0.3">
      <c r="A15" s="13" t="s">
        <v>7</v>
      </c>
      <c r="B15" s="14" t="s">
        <v>8</v>
      </c>
      <c r="C15" s="15"/>
      <c r="D15" s="16" t="s">
        <v>9</v>
      </c>
      <c r="E15" s="16" t="s">
        <v>10</v>
      </c>
      <c r="F15" s="16" t="s">
        <v>11</v>
      </c>
      <c r="G15" s="16" t="s">
        <v>12</v>
      </c>
      <c r="H15" s="14" t="s">
        <v>13</v>
      </c>
      <c r="I15" s="15"/>
      <c r="J15" s="16" t="s">
        <v>14</v>
      </c>
      <c r="K15" s="17"/>
      <c r="L15" s="17"/>
      <c r="M15" s="16" t="s">
        <v>15</v>
      </c>
      <c r="N15" s="16" t="s">
        <v>16</v>
      </c>
      <c r="O15" s="18" t="s">
        <v>17</v>
      </c>
    </row>
    <row r="16" spans="1:15" ht="5.25" customHeight="1" thickBot="1" x14ac:dyDescent="0.3">
      <c r="A16" s="19"/>
      <c r="B16" s="20"/>
      <c r="C16" s="21"/>
      <c r="D16" s="22"/>
      <c r="E16" s="22"/>
      <c r="F16" s="22"/>
      <c r="G16" s="23"/>
      <c r="H16" s="24" t="s">
        <v>18</v>
      </c>
      <c r="I16" s="16" t="s">
        <v>19</v>
      </c>
      <c r="J16" s="25"/>
      <c r="K16" s="26"/>
      <c r="L16" s="26"/>
      <c r="M16" s="25"/>
      <c r="N16" s="22"/>
      <c r="O16" s="27"/>
    </row>
    <row r="17" spans="1:20" ht="38.25" customHeight="1" thickBot="1" x14ac:dyDescent="0.3">
      <c r="A17" s="28"/>
      <c r="B17" s="17" t="s">
        <v>20</v>
      </c>
      <c r="C17" s="29" t="s">
        <v>21</v>
      </c>
      <c r="D17" s="22"/>
      <c r="E17" s="22"/>
      <c r="F17" s="22"/>
      <c r="G17" s="23"/>
      <c r="H17" s="30" t="s">
        <v>22</v>
      </c>
      <c r="I17" s="22"/>
      <c r="J17" s="25"/>
      <c r="K17" s="31" t="s">
        <v>23</v>
      </c>
      <c r="L17" s="31" t="s">
        <v>24</v>
      </c>
      <c r="M17" s="25"/>
      <c r="N17" s="22"/>
      <c r="O17" s="32"/>
      <c r="P17" s="296"/>
      <c r="Q17" s="297"/>
      <c r="R17" s="298"/>
      <c r="S17" s="299"/>
    </row>
    <row r="18" spans="1:20" ht="57" hidden="1" customHeight="1" x14ac:dyDescent="0.25">
      <c r="A18" s="33">
        <v>0</v>
      </c>
      <c r="B18" s="34" t="s">
        <v>25</v>
      </c>
      <c r="C18" s="35" t="s">
        <v>109</v>
      </c>
      <c r="D18" s="34" t="s">
        <v>26</v>
      </c>
      <c r="E18" s="36"/>
      <c r="F18" s="37" t="s">
        <v>27</v>
      </c>
      <c r="G18" s="38"/>
      <c r="H18" s="38"/>
      <c r="I18" s="38"/>
      <c r="J18" s="39">
        <f>600000/2</f>
        <v>300000</v>
      </c>
      <c r="K18" s="39"/>
      <c r="L18" s="39"/>
      <c r="M18" s="39"/>
      <c r="N18" s="39"/>
      <c r="O18" s="40">
        <f>M18+N18</f>
        <v>0</v>
      </c>
      <c r="Q18" s="300"/>
    </row>
    <row r="19" spans="1:20" ht="28.5" x14ac:dyDescent="0.25">
      <c r="A19" s="33">
        <v>1</v>
      </c>
      <c r="B19" s="34" t="s">
        <v>28</v>
      </c>
      <c r="C19" s="35" t="s">
        <v>110</v>
      </c>
      <c r="D19" s="34" t="s">
        <v>26</v>
      </c>
      <c r="E19" s="36">
        <v>45420</v>
      </c>
      <c r="F19" s="37" t="s">
        <v>29</v>
      </c>
      <c r="G19" s="38">
        <v>8</v>
      </c>
      <c r="H19" s="38"/>
      <c r="I19" s="38"/>
      <c r="J19" s="39">
        <v>500000</v>
      </c>
      <c r="K19" s="39">
        <v>2600</v>
      </c>
      <c r="L19" s="39">
        <v>4250</v>
      </c>
      <c r="M19" s="39"/>
      <c r="N19" s="39">
        <v>10400</v>
      </c>
      <c r="O19" s="41">
        <f>M19+N19</f>
        <v>10400</v>
      </c>
      <c r="Q19" s="301"/>
    </row>
    <row r="20" spans="1:20" ht="57" hidden="1" x14ac:dyDescent="0.25">
      <c r="A20" s="33">
        <v>0</v>
      </c>
      <c r="B20" s="34" t="s">
        <v>30</v>
      </c>
      <c r="C20" s="35" t="s">
        <v>111</v>
      </c>
      <c r="D20" s="34" t="s">
        <v>26</v>
      </c>
      <c r="E20" s="36"/>
      <c r="F20" s="37" t="s">
        <v>29</v>
      </c>
      <c r="G20" s="38"/>
      <c r="H20" s="38"/>
      <c r="I20" s="38"/>
      <c r="J20" s="42">
        <f>1070000/2</f>
        <v>535000</v>
      </c>
      <c r="K20" s="39"/>
      <c r="L20" s="39"/>
      <c r="M20" s="39"/>
      <c r="N20" s="39"/>
      <c r="O20" s="41">
        <f t="shared" ref="O20:O23" si="0">M20+N20</f>
        <v>0</v>
      </c>
      <c r="Q20" s="301"/>
      <c r="R20" s="302"/>
      <c r="S20" s="301">
        <f>Q20+R20</f>
        <v>0</v>
      </c>
    </row>
    <row r="21" spans="1:20" ht="74.25" hidden="1" x14ac:dyDescent="0.25">
      <c r="A21" s="33">
        <v>0</v>
      </c>
      <c r="B21" s="34" t="s">
        <v>28</v>
      </c>
      <c r="C21" s="35" t="s">
        <v>112</v>
      </c>
      <c r="D21" s="34" t="s">
        <v>26</v>
      </c>
      <c r="E21" s="36"/>
      <c r="F21" s="37" t="s">
        <v>29</v>
      </c>
      <c r="G21" s="38"/>
      <c r="H21" s="38"/>
      <c r="I21" s="38"/>
      <c r="J21" s="39"/>
      <c r="K21" s="39"/>
      <c r="L21" s="39"/>
      <c r="M21" s="39"/>
      <c r="N21" s="39"/>
      <c r="O21" s="41">
        <f t="shared" si="0"/>
        <v>0</v>
      </c>
      <c r="Q21" s="300"/>
      <c r="S21" s="300"/>
    </row>
    <row r="22" spans="1:20" ht="73.5" thickBot="1" x14ac:dyDescent="0.3">
      <c r="A22" s="33">
        <v>1</v>
      </c>
      <c r="B22" s="34" t="s">
        <v>30</v>
      </c>
      <c r="C22" s="35" t="s">
        <v>113</v>
      </c>
      <c r="D22" s="43" t="s">
        <v>26</v>
      </c>
      <c r="E22" s="36">
        <v>45421</v>
      </c>
      <c r="F22" s="34" t="s">
        <v>31</v>
      </c>
      <c r="G22" s="38">
        <v>8</v>
      </c>
      <c r="H22" s="44"/>
      <c r="I22" s="44"/>
      <c r="J22" s="45"/>
      <c r="K22" s="39">
        <v>2600</v>
      </c>
      <c r="L22" s="39">
        <v>4250</v>
      </c>
      <c r="M22" s="46">
        <v>84100</v>
      </c>
      <c r="N22" s="39">
        <v>11200</v>
      </c>
      <c r="O22" s="41">
        <f>M22+N22</f>
        <v>95300</v>
      </c>
      <c r="Q22" s="300"/>
      <c r="R22" s="300"/>
      <c r="S22" s="300"/>
      <c r="T22" s="300"/>
    </row>
    <row r="23" spans="1:20" ht="89.25" hidden="1" thickBot="1" x14ac:dyDescent="0.3">
      <c r="A23" s="33">
        <v>0</v>
      </c>
      <c r="B23" s="34" t="s">
        <v>32</v>
      </c>
      <c r="C23" s="47" t="s">
        <v>114</v>
      </c>
      <c r="D23" s="43" t="s">
        <v>26</v>
      </c>
      <c r="E23" s="36" t="s">
        <v>33</v>
      </c>
      <c r="F23" s="34" t="s">
        <v>34</v>
      </c>
      <c r="G23" s="38">
        <v>0</v>
      </c>
      <c r="H23" s="38"/>
      <c r="I23" s="38"/>
      <c r="J23" s="45">
        <v>650000</v>
      </c>
      <c r="K23" s="39">
        <v>0</v>
      </c>
      <c r="L23" s="39">
        <v>0</v>
      </c>
      <c r="M23" s="39"/>
      <c r="N23" s="39">
        <v>0</v>
      </c>
      <c r="O23" s="41">
        <f t="shared" si="0"/>
        <v>0</v>
      </c>
      <c r="Q23" s="301"/>
      <c r="R23" s="300"/>
      <c r="S23" s="300"/>
    </row>
    <row r="24" spans="1:20" ht="89.25" hidden="1" thickBot="1" x14ac:dyDescent="0.3">
      <c r="A24" s="48">
        <v>0</v>
      </c>
      <c r="B24" s="49" t="s">
        <v>35</v>
      </c>
      <c r="C24" s="50" t="s">
        <v>115</v>
      </c>
      <c r="D24" s="49" t="s">
        <v>26</v>
      </c>
      <c r="E24" s="51"/>
      <c r="F24" s="49" t="s">
        <v>36</v>
      </c>
      <c r="G24" s="52"/>
      <c r="H24" s="52"/>
      <c r="I24" s="53"/>
      <c r="J24" s="54">
        <v>280000</v>
      </c>
      <c r="K24" s="54">
        <v>0</v>
      </c>
      <c r="L24" s="54">
        <v>0</v>
      </c>
      <c r="M24" s="54"/>
      <c r="N24" s="54">
        <v>0</v>
      </c>
      <c r="O24" s="55">
        <f>M24+N24</f>
        <v>0</v>
      </c>
      <c r="Q24" s="301"/>
    </row>
    <row r="25" spans="1:20" ht="15.75" customHeight="1" thickBot="1" x14ac:dyDescent="0.3">
      <c r="A25" s="56">
        <f>SUM(A18:A24)</f>
        <v>2</v>
      </c>
      <c r="B25" s="57" t="s">
        <v>37</v>
      </c>
      <c r="C25" s="57"/>
      <c r="D25" s="57"/>
      <c r="E25" s="57"/>
      <c r="F25" s="57"/>
      <c r="G25" s="58">
        <f t="shared" ref="G25:O25" si="1">SUM(G18:G24)</f>
        <v>16</v>
      </c>
      <c r="H25" s="58">
        <f t="shared" si="1"/>
        <v>0</v>
      </c>
      <c r="I25" s="58">
        <f t="shared" si="1"/>
        <v>0</v>
      </c>
      <c r="J25" s="58">
        <f t="shared" si="1"/>
        <v>2265000</v>
      </c>
      <c r="K25" s="58">
        <f t="shared" si="1"/>
        <v>5200</v>
      </c>
      <c r="L25" s="58">
        <f t="shared" si="1"/>
        <v>8500</v>
      </c>
      <c r="M25" s="58">
        <f t="shared" si="1"/>
        <v>84100</v>
      </c>
      <c r="N25" s="58">
        <f t="shared" si="1"/>
        <v>21600</v>
      </c>
      <c r="O25" s="58">
        <f t="shared" si="1"/>
        <v>105700</v>
      </c>
      <c r="P25" s="303"/>
      <c r="Q25" s="303"/>
    </row>
    <row r="26" spans="1:20" ht="15.75" customHeight="1" thickBot="1" x14ac:dyDescent="0.3">
      <c r="A26" s="59" t="s">
        <v>38</v>
      </c>
      <c r="B26" s="60"/>
      <c r="C26" s="60"/>
      <c r="D26" s="60"/>
      <c r="E26" s="60"/>
      <c r="F26" s="60"/>
      <c r="G26" s="60"/>
      <c r="H26" s="61"/>
      <c r="I26" s="61"/>
      <c r="J26" s="62"/>
      <c r="K26" s="62"/>
      <c r="L26" s="62"/>
      <c r="M26" s="63">
        <v>0</v>
      </c>
      <c r="N26" s="63">
        <f>N25*-0.1</f>
        <v>-2160</v>
      </c>
      <c r="O26" s="64">
        <f>N26</f>
        <v>-2160</v>
      </c>
    </row>
    <row r="27" spans="1:20" ht="15.75" customHeight="1" thickBot="1" x14ac:dyDescent="0.3">
      <c r="A27" s="57" t="s">
        <v>39</v>
      </c>
      <c r="B27" s="57"/>
      <c r="C27" s="57"/>
      <c r="D27" s="57"/>
      <c r="E27" s="57"/>
      <c r="F27" s="57"/>
      <c r="G27" s="57"/>
      <c r="H27" s="65"/>
      <c r="I27" s="65"/>
      <c r="J27" s="66"/>
      <c r="K27" s="66"/>
      <c r="L27" s="66"/>
      <c r="M27" s="63">
        <f>+M25+M26</f>
        <v>84100</v>
      </c>
      <c r="N27" s="63">
        <f>+N25+N26</f>
        <v>19440</v>
      </c>
      <c r="O27" s="64">
        <f>+O25+O26</f>
        <v>103540</v>
      </c>
    </row>
    <row r="28" spans="1:20" x14ac:dyDescent="0.25">
      <c r="A28" s="67"/>
      <c r="B28" s="67"/>
      <c r="C28" s="67"/>
      <c r="D28" s="67"/>
      <c r="E28" s="67"/>
      <c r="F28" s="67"/>
      <c r="G28" s="67"/>
      <c r="H28" s="68"/>
      <c r="I28" s="68"/>
      <c r="J28" s="69"/>
      <c r="K28" s="69"/>
      <c r="L28" s="69"/>
      <c r="M28" s="69"/>
      <c r="N28" s="69"/>
      <c r="O28" s="70"/>
    </row>
    <row r="29" spans="1:20" ht="16.5" customHeight="1" thickBot="1" x14ac:dyDescent="0.3">
      <c r="A29" s="71" t="s">
        <v>40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72"/>
    </row>
    <row r="30" spans="1:20" ht="23.25" customHeight="1" thickBot="1" x14ac:dyDescent="0.3">
      <c r="A30" s="13" t="s">
        <v>7</v>
      </c>
      <c r="B30" s="14" t="s">
        <v>8</v>
      </c>
      <c r="C30" s="15"/>
      <c r="D30" s="16" t="s">
        <v>9</v>
      </c>
      <c r="E30" s="16" t="s">
        <v>10</v>
      </c>
      <c r="F30" s="16" t="s">
        <v>11</v>
      </c>
      <c r="G30" s="16" t="s">
        <v>41</v>
      </c>
      <c r="H30" s="14" t="s">
        <v>13</v>
      </c>
      <c r="I30" s="15"/>
      <c r="J30" s="16" t="s">
        <v>14</v>
      </c>
      <c r="K30" s="17"/>
      <c r="L30" s="17"/>
      <c r="M30" s="16" t="s">
        <v>15</v>
      </c>
      <c r="N30" s="16" t="s">
        <v>16</v>
      </c>
      <c r="O30" s="18" t="s">
        <v>17</v>
      </c>
      <c r="Q30" s="304"/>
      <c r="R30" s="305"/>
    </row>
    <row r="31" spans="1:20" ht="0.75" customHeight="1" thickBot="1" x14ac:dyDescent="0.3">
      <c r="A31" s="19"/>
      <c r="B31" s="20"/>
      <c r="C31" s="21"/>
      <c r="D31" s="22"/>
      <c r="E31" s="22"/>
      <c r="F31" s="22"/>
      <c r="G31" s="23"/>
      <c r="H31" s="16" t="s">
        <v>22</v>
      </c>
      <c r="I31" s="16" t="s">
        <v>19</v>
      </c>
      <c r="J31" s="25"/>
      <c r="K31" s="26"/>
      <c r="L31" s="26"/>
      <c r="M31" s="25"/>
      <c r="N31" s="22"/>
      <c r="O31" s="27"/>
    </row>
    <row r="32" spans="1:20" ht="28.5" customHeight="1" thickBot="1" x14ac:dyDescent="0.3">
      <c r="A32" s="28"/>
      <c r="B32" s="73" t="s">
        <v>20</v>
      </c>
      <c r="C32" s="29" t="s">
        <v>21</v>
      </c>
      <c r="D32" s="22"/>
      <c r="E32" s="22"/>
      <c r="F32" s="22"/>
      <c r="G32" s="23"/>
      <c r="H32" s="22"/>
      <c r="I32" s="22"/>
      <c r="J32" s="25"/>
      <c r="K32" s="31" t="s">
        <v>23</v>
      </c>
      <c r="L32" s="31" t="s">
        <v>24</v>
      </c>
      <c r="M32" s="25"/>
      <c r="N32" s="22"/>
      <c r="O32" s="74"/>
    </row>
    <row r="33" spans="1:19" ht="79.5" hidden="1" customHeight="1" x14ac:dyDescent="0.25">
      <c r="A33" s="75">
        <v>0</v>
      </c>
      <c r="B33" s="76" t="s">
        <v>42</v>
      </c>
      <c r="C33" s="77" t="s">
        <v>116</v>
      </c>
      <c r="D33" s="76" t="s">
        <v>43</v>
      </c>
      <c r="E33" s="76"/>
      <c r="F33" s="76" t="s">
        <v>44</v>
      </c>
      <c r="G33" s="78">
        <v>0</v>
      </c>
      <c r="H33" s="78"/>
      <c r="I33" s="78"/>
      <c r="J33" s="79">
        <v>650000</v>
      </c>
      <c r="K33" s="79">
        <v>0</v>
      </c>
      <c r="L33" s="79">
        <v>0</v>
      </c>
      <c r="M33" s="79"/>
      <c r="N33" s="79">
        <v>0</v>
      </c>
      <c r="O33" s="80">
        <f>SUM(M33:N33)</f>
        <v>0</v>
      </c>
      <c r="Q33" s="301"/>
    </row>
    <row r="34" spans="1:19" ht="71.25" x14ac:dyDescent="0.25">
      <c r="A34" s="81">
        <v>1</v>
      </c>
      <c r="B34" s="82"/>
      <c r="C34" s="83" t="s">
        <v>117</v>
      </c>
      <c r="D34" s="84" t="s">
        <v>43</v>
      </c>
      <c r="E34" s="85" t="s">
        <v>45</v>
      </c>
      <c r="F34" s="86" t="s">
        <v>46</v>
      </c>
      <c r="G34" s="87">
        <v>8</v>
      </c>
      <c r="H34" s="88"/>
      <c r="I34" s="88"/>
      <c r="J34" s="89"/>
      <c r="K34" s="79">
        <v>2250</v>
      </c>
      <c r="L34" s="79">
        <v>8633.34</v>
      </c>
      <c r="M34" s="90">
        <v>6550</v>
      </c>
      <c r="N34" s="91"/>
      <c r="O34" s="92">
        <f>SUM(M34:N34)</f>
        <v>6550</v>
      </c>
      <c r="Q34" s="300"/>
      <c r="R34" s="300"/>
      <c r="S34" s="300"/>
    </row>
    <row r="35" spans="1:19" ht="76.5" customHeight="1" x14ac:dyDescent="0.25">
      <c r="A35" s="93">
        <v>0</v>
      </c>
      <c r="B35" s="34"/>
      <c r="C35" s="83" t="s">
        <v>118</v>
      </c>
      <c r="D35" s="34" t="s">
        <v>43</v>
      </c>
      <c r="E35" s="36" t="s">
        <v>45</v>
      </c>
      <c r="F35" s="34" t="s">
        <v>47</v>
      </c>
      <c r="G35" s="38">
        <v>8</v>
      </c>
      <c r="H35" s="38"/>
      <c r="I35" s="38"/>
      <c r="J35" s="39"/>
      <c r="K35" s="39">
        <v>1500</v>
      </c>
      <c r="L35" s="39">
        <v>8633.33</v>
      </c>
      <c r="M35" s="39"/>
      <c r="N35" s="39"/>
      <c r="O35" s="92">
        <f>SUM(M35:N35)</f>
        <v>0</v>
      </c>
      <c r="Q35" s="301"/>
      <c r="R35" s="301"/>
    </row>
    <row r="36" spans="1:19" ht="76.5" customHeight="1" thickBot="1" x14ac:dyDescent="0.3">
      <c r="A36" s="93">
        <v>0</v>
      </c>
      <c r="B36" s="94"/>
      <c r="C36" s="95" t="s">
        <v>119</v>
      </c>
      <c r="D36" s="34" t="s">
        <v>43</v>
      </c>
      <c r="E36" s="96" t="s">
        <v>45</v>
      </c>
      <c r="F36" s="86" t="s">
        <v>48</v>
      </c>
      <c r="G36" s="97">
        <v>8</v>
      </c>
      <c r="H36" s="97"/>
      <c r="I36" s="97"/>
      <c r="J36" s="98"/>
      <c r="K36" s="99">
        <v>2250</v>
      </c>
      <c r="L36" s="99">
        <v>8633.33</v>
      </c>
      <c r="M36" s="90">
        <v>64157.69</v>
      </c>
      <c r="N36" s="98"/>
      <c r="O36" s="92">
        <f>SUM(M36:N36)</f>
        <v>64157.69</v>
      </c>
      <c r="Q36" s="301"/>
    </row>
    <row r="37" spans="1:19" ht="59.25" hidden="1" thickBot="1" x14ac:dyDescent="0.3">
      <c r="A37" s="81">
        <v>0</v>
      </c>
      <c r="B37" s="100"/>
      <c r="C37" s="101" t="s">
        <v>120</v>
      </c>
      <c r="D37" s="102" t="s">
        <v>43</v>
      </c>
      <c r="E37" s="103"/>
      <c r="F37" s="104" t="s">
        <v>49</v>
      </c>
      <c r="G37" s="105"/>
      <c r="H37" s="106"/>
      <c r="I37" s="97"/>
      <c r="J37" s="107">
        <v>1070000</v>
      </c>
      <c r="K37" s="99">
        <v>0</v>
      </c>
      <c r="L37" s="99">
        <v>0</v>
      </c>
      <c r="M37" s="108">
        <v>9869</v>
      </c>
      <c r="N37" s="107"/>
      <c r="O37" s="92">
        <f t="shared" ref="O37:O43" si="2">SUM(M37:N37)</f>
        <v>9869</v>
      </c>
      <c r="Q37" s="301"/>
      <c r="R37" s="295"/>
    </row>
    <row r="38" spans="1:19" ht="86.25" thickBot="1" x14ac:dyDescent="0.3">
      <c r="A38" s="81">
        <v>1</v>
      </c>
      <c r="B38" s="86"/>
      <c r="C38" s="109" t="s">
        <v>121</v>
      </c>
      <c r="D38" s="34" t="s">
        <v>43</v>
      </c>
      <c r="E38" s="36">
        <v>45427</v>
      </c>
      <c r="F38" s="34" t="s">
        <v>47</v>
      </c>
      <c r="G38" s="110">
        <v>8</v>
      </c>
      <c r="H38" s="38"/>
      <c r="I38" s="38"/>
      <c r="J38" s="111"/>
      <c r="K38" s="79">
        <v>3000</v>
      </c>
      <c r="L38" s="79">
        <v>4900</v>
      </c>
      <c r="M38" s="112"/>
      <c r="N38" s="111">
        <v>0</v>
      </c>
      <c r="O38" s="92">
        <f>SUM(M38:N38)</f>
        <v>0</v>
      </c>
    </row>
    <row r="39" spans="1:19" ht="44.25" customHeight="1" thickBot="1" x14ac:dyDescent="0.3">
      <c r="A39" s="81">
        <v>1</v>
      </c>
      <c r="B39" s="82"/>
      <c r="C39" s="83" t="s">
        <v>122</v>
      </c>
      <c r="D39" s="84" t="s">
        <v>43</v>
      </c>
      <c r="E39" s="85" t="s">
        <v>50</v>
      </c>
      <c r="F39" s="86" t="s">
        <v>46</v>
      </c>
      <c r="G39" s="87">
        <v>8</v>
      </c>
      <c r="H39" s="88"/>
      <c r="I39" s="88"/>
      <c r="J39" s="89"/>
      <c r="K39" s="79">
        <f>4500*0.25</f>
        <v>1125</v>
      </c>
      <c r="L39" s="79">
        <f>26247.19*0.25</f>
        <v>6561.7974999999997</v>
      </c>
      <c r="M39" s="90"/>
      <c r="N39" s="91"/>
      <c r="O39" s="92">
        <f>SUM(M39:N39)</f>
        <v>0</v>
      </c>
      <c r="Q39" s="300"/>
      <c r="R39" s="300"/>
      <c r="S39" s="300"/>
    </row>
    <row r="40" spans="1:19" ht="93.75" customHeight="1" thickBot="1" x14ac:dyDescent="0.3">
      <c r="A40" s="81">
        <v>0</v>
      </c>
      <c r="B40" s="113"/>
      <c r="C40" s="114" t="s">
        <v>123</v>
      </c>
      <c r="D40" s="115" t="s">
        <v>43</v>
      </c>
      <c r="E40" s="36" t="s">
        <v>50</v>
      </c>
      <c r="F40" s="34" t="s">
        <v>51</v>
      </c>
      <c r="G40" s="110">
        <v>8</v>
      </c>
      <c r="H40" s="38"/>
      <c r="I40" s="38"/>
      <c r="J40" s="111"/>
      <c r="K40" s="79">
        <f>4500*0.25</f>
        <v>1125</v>
      </c>
      <c r="L40" s="79">
        <f>26247.19*0.25</f>
        <v>6561.7974999999997</v>
      </c>
      <c r="M40" s="46"/>
      <c r="N40" s="39">
        <v>0</v>
      </c>
      <c r="O40" s="92">
        <f>SUM(M40:N40)</f>
        <v>0</v>
      </c>
      <c r="Q40" s="300"/>
      <c r="R40" s="300"/>
      <c r="S40" s="300"/>
    </row>
    <row r="41" spans="1:19" ht="93.75" customHeight="1" x14ac:dyDescent="0.25">
      <c r="A41" s="81">
        <v>0</v>
      </c>
      <c r="B41" s="116"/>
      <c r="C41" s="117" t="s">
        <v>124</v>
      </c>
      <c r="D41" s="115" t="s">
        <v>43</v>
      </c>
      <c r="E41" s="36" t="s">
        <v>50</v>
      </c>
      <c r="F41" s="34" t="s">
        <v>49</v>
      </c>
      <c r="G41" s="110">
        <v>8</v>
      </c>
      <c r="H41" s="38"/>
      <c r="I41" s="38"/>
      <c r="J41" s="111"/>
      <c r="K41" s="79">
        <f>4500*0.5</f>
        <v>2250</v>
      </c>
      <c r="L41" s="79">
        <f>26247.19*0.5</f>
        <v>13123.594999999999</v>
      </c>
      <c r="M41" s="46">
        <v>9869</v>
      </c>
      <c r="N41" s="39">
        <v>0</v>
      </c>
      <c r="O41" s="92">
        <f>SUM(M41:N41)</f>
        <v>9869</v>
      </c>
      <c r="Q41" s="300"/>
      <c r="R41" s="300"/>
      <c r="S41" s="300"/>
    </row>
    <row r="42" spans="1:19" ht="72.75" hidden="1" customHeight="1" x14ac:dyDescent="0.25">
      <c r="A42" s="81">
        <v>0</v>
      </c>
      <c r="B42" s="116"/>
      <c r="C42" s="114" t="s">
        <v>125</v>
      </c>
      <c r="D42" s="115" t="s">
        <v>43</v>
      </c>
      <c r="E42" s="34" t="s">
        <v>52</v>
      </c>
      <c r="F42" s="34" t="s">
        <v>53</v>
      </c>
      <c r="G42" s="110">
        <v>0</v>
      </c>
      <c r="H42" s="38"/>
      <c r="I42" s="38"/>
      <c r="J42" s="111"/>
      <c r="K42" s="39">
        <v>0</v>
      </c>
      <c r="L42" s="39">
        <v>0</v>
      </c>
      <c r="M42" s="39"/>
      <c r="N42" s="39">
        <v>0</v>
      </c>
      <c r="O42" s="92">
        <f t="shared" si="2"/>
        <v>0</v>
      </c>
      <c r="Q42" s="300"/>
      <c r="R42" s="300"/>
      <c r="S42" s="300"/>
    </row>
    <row r="43" spans="1:19" hidden="1" x14ac:dyDescent="0.25">
      <c r="A43" s="81">
        <v>0</v>
      </c>
      <c r="B43" s="34"/>
      <c r="C43" s="118"/>
      <c r="D43" s="43"/>
      <c r="E43" s="34"/>
      <c r="F43" s="34"/>
      <c r="G43" s="110"/>
      <c r="H43" s="38"/>
      <c r="I43" s="38"/>
      <c r="J43" s="111"/>
      <c r="K43" s="39"/>
      <c r="L43" s="39"/>
      <c r="M43" s="39"/>
      <c r="N43" s="39"/>
      <c r="O43" s="92">
        <f t="shared" si="2"/>
        <v>0</v>
      </c>
    </row>
    <row r="44" spans="1:19" x14ac:dyDescent="0.25">
      <c r="A44" s="119">
        <f>SUM(A33:A43)</f>
        <v>3</v>
      </c>
      <c r="B44" s="120" t="s">
        <v>37</v>
      </c>
      <c r="C44" s="120"/>
      <c r="D44" s="120"/>
      <c r="E44" s="120"/>
      <c r="F44" s="120"/>
      <c r="G44" s="121">
        <f t="shared" ref="G44:N44" si="3">SUM(G33:G43)</f>
        <v>56</v>
      </c>
      <c r="H44" s="121">
        <f t="shared" si="3"/>
        <v>0</v>
      </c>
      <c r="I44" s="121">
        <f t="shared" si="3"/>
        <v>0</v>
      </c>
      <c r="J44" s="122">
        <f t="shared" si="3"/>
        <v>1720000</v>
      </c>
      <c r="K44" s="122">
        <f t="shared" si="3"/>
        <v>13500</v>
      </c>
      <c r="L44" s="122">
        <f t="shared" si="3"/>
        <v>57047.19</v>
      </c>
      <c r="M44" s="122">
        <f t="shared" si="3"/>
        <v>90445.69</v>
      </c>
      <c r="N44" s="122">
        <f t="shared" si="3"/>
        <v>0</v>
      </c>
      <c r="O44" s="123">
        <f>SUM(O33:O43)</f>
        <v>90445.69</v>
      </c>
    </row>
    <row r="45" spans="1:19" x14ac:dyDescent="0.25">
      <c r="A45" s="124" t="s">
        <v>38</v>
      </c>
      <c r="B45" s="125"/>
      <c r="C45" s="125"/>
      <c r="D45" s="125"/>
      <c r="E45" s="125"/>
      <c r="F45" s="125"/>
      <c r="G45" s="125"/>
      <c r="H45" s="126"/>
      <c r="I45" s="126"/>
      <c r="J45" s="127"/>
      <c r="K45" s="128"/>
      <c r="L45" s="128"/>
      <c r="M45" s="128">
        <v>0</v>
      </c>
      <c r="N45" s="128">
        <f>0.1*-N44</f>
        <v>0</v>
      </c>
      <c r="O45" s="129">
        <f>SUM(N45:N45)</f>
        <v>0</v>
      </c>
    </row>
    <row r="46" spans="1:19" ht="15.75" thickBot="1" x14ac:dyDescent="0.3">
      <c r="A46" s="130" t="s">
        <v>54</v>
      </c>
      <c r="B46" s="131"/>
      <c r="C46" s="131"/>
      <c r="D46" s="131"/>
      <c r="E46" s="131"/>
      <c r="F46" s="131"/>
      <c r="G46" s="132"/>
      <c r="H46" s="133"/>
      <c r="I46" s="133"/>
      <c r="J46" s="134"/>
      <c r="K46" s="135"/>
      <c r="L46" s="135"/>
      <c r="M46" s="135">
        <f>SUM(M44:M45)</f>
        <v>90445.69</v>
      </c>
      <c r="N46" s="136">
        <f>+N44+N45</f>
        <v>0</v>
      </c>
      <c r="O46" s="136">
        <f>+O44+O45</f>
        <v>90445.69</v>
      </c>
      <c r="Q46" s="301"/>
    </row>
    <row r="47" spans="1:19" x14ac:dyDescent="0.25">
      <c r="A47" s="67"/>
      <c r="B47" s="67"/>
      <c r="C47" s="67"/>
      <c r="D47" s="67"/>
      <c r="E47" s="67"/>
      <c r="F47" s="67"/>
      <c r="G47" s="67"/>
      <c r="H47" s="68"/>
      <c r="I47" s="68"/>
      <c r="J47" s="69"/>
      <c r="K47" s="69"/>
      <c r="L47" s="69"/>
      <c r="M47" s="69"/>
      <c r="N47" s="69"/>
      <c r="O47" s="70"/>
    </row>
    <row r="48" spans="1:19" ht="15.75" customHeight="1" thickBot="1" x14ac:dyDescent="0.3">
      <c r="A48" s="71" t="s">
        <v>55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137"/>
      <c r="O48" s="137"/>
    </row>
    <row r="49" spans="1:18" ht="29.25" customHeight="1" thickBot="1" x14ac:dyDescent="0.3">
      <c r="A49" s="13" t="s">
        <v>7</v>
      </c>
      <c r="B49" s="14" t="s">
        <v>8</v>
      </c>
      <c r="C49" s="15"/>
      <c r="D49" s="16" t="s">
        <v>9</v>
      </c>
      <c r="E49" s="16" t="s">
        <v>10</v>
      </c>
      <c r="F49" s="16" t="s">
        <v>11</v>
      </c>
      <c r="G49" s="16" t="s">
        <v>41</v>
      </c>
      <c r="H49" s="14" t="s">
        <v>13</v>
      </c>
      <c r="I49" s="15"/>
      <c r="J49" s="16" t="s">
        <v>14</v>
      </c>
      <c r="K49" s="17"/>
      <c r="L49" s="17"/>
      <c r="M49" s="16" t="s">
        <v>15</v>
      </c>
      <c r="N49" s="16" t="s">
        <v>16</v>
      </c>
      <c r="O49" s="18" t="s">
        <v>17</v>
      </c>
      <c r="Q49" s="304"/>
      <c r="R49" s="305"/>
    </row>
    <row r="50" spans="1:18" ht="14.25" customHeight="1" thickBot="1" x14ac:dyDescent="0.3">
      <c r="A50" s="19"/>
      <c r="B50" s="20"/>
      <c r="C50" s="21"/>
      <c r="D50" s="23"/>
      <c r="E50" s="23"/>
      <c r="F50" s="23"/>
      <c r="G50" s="23"/>
      <c r="H50" s="16" t="s">
        <v>22</v>
      </c>
      <c r="I50" s="16" t="s">
        <v>19</v>
      </c>
      <c r="J50" s="25"/>
      <c r="K50" s="26"/>
      <c r="L50" s="26"/>
      <c r="M50" s="25"/>
      <c r="N50" s="22"/>
      <c r="O50" s="27"/>
    </row>
    <row r="51" spans="1:18" ht="36.75" customHeight="1" x14ac:dyDescent="0.25">
      <c r="A51" s="28"/>
      <c r="B51" s="17" t="s">
        <v>20</v>
      </c>
      <c r="C51" s="29" t="s">
        <v>21</v>
      </c>
      <c r="D51" s="23"/>
      <c r="E51" s="23"/>
      <c r="F51" s="23"/>
      <c r="G51" s="23"/>
      <c r="H51" s="22"/>
      <c r="I51" s="22"/>
      <c r="J51" s="25"/>
      <c r="K51" s="31" t="s">
        <v>23</v>
      </c>
      <c r="L51" s="31" t="s">
        <v>24</v>
      </c>
      <c r="M51" s="25"/>
      <c r="N51" s="22"/>
      <c r="O51" s="74"/>
    </row>
    <row r="52" spans="1:18" ht="69.75" customHeight="1" x14ac:dyDescent="0.25">
      <c r="A52" s="138">
        <v>1</v>
      </c>
      <c r="B52" s="139" t="s">
        <v>56</v>
      </c>
      <c r="C52" s="140" t="s">
        <v>57</v>
      </c>
      <c r="D52" s="43" t="s">
        <v>58</v>
      </c>
      <c r="E52" s="141">
        <v>45421</v>
      </c>
      <c r="F52" s="139" t="s">
        <v>59</v>
      </c>
      <c r="G52" s="87">
        <v>16</v>
      </c>
      <c r="H52" s="87">
        <v>0</v>
      </c>
      <c r="I52" s="87">
        <v>0</v>
      </c>
      <c r="J52" s="111">
        <v>370000</v>
      </c>
      <c r="K52" s="142">
        <v>2900</v>
      </c>
      <c r="L52" s="142">
        <v>2750</v>
      </c>
      <c r="M52" s="142">
        <v>0</v>
      </c>
      <c r="N52" s="142">
        <v>19200</v>
      </c>
      <c r="O52" s="143">
        <f t="shared" ref="O52:O54" si="4">M52+N52</f>
        <v>19200</v>
      </c>
      <c r="Q52" s="301"/>
      <c r="R52" s="295"/>
    </row>
    <row r="53" spans="1:18" ht="41.25" customHeight="1" x14ac:dyDescent="0.25">
      <c r="A53" s="138">
        <v>1</v>
      </c>
      <c r="B53" s="139" t="s">
        <v>56</v>
      </c>
      <c r="C53" s="140" t="s">
        <v>60</v>
      </c>
      <c r="D53" s="139" t="s">
        <v>58</v>
      </c>
      <c r="E53" s="141">
        <v>45440</v>
      </c>
      <c r="F53" s="139" t="s">
        <v>59</v>
      </c>
      <c r="G53" s="87">
        <v>16</v>
      </c>
      <c r="H53" s="87">
        <v>0</v>
      </c>
      <c r="I53" s="87">
        <v>0</v>
      </c>
      <c r="J53" s="89"/>
      <c r="K53" s="142">
        <v>2900</v>
      </c>
      <c r="L53" s="142">
        <v>2750</v>
      </c>
      <c r="M53" s="142">
        <v>0</v>
      </c>
      <c r="N53" s="142">
        <v>19200</v>
      </c>
      <c r="O53" s="144">
        <f t="shared" si="4"/>
        <v>19200</v>
      </c>
    </row>
    <row r="54" spans="1:18" ht="26.25" hidden="1" thickBot="1" x14ac:dyDescent="0.3">
      <c r="A54" s="138">
        <v>0</v>
      </c>
      <c r="B54" s="145" t="s">
        <v>61</v>
      </c>
      <c r="C54" s="146" t="s">
        <v>62</v>
      </c>
      <c r="D54" s="147" t="s">
        <v>58</v>
      </c>
      <c r="E54" s="148"/>
      <c r="F54" s="145" t="s">
        <v>59</v>
      </c>
      <c r="G54" s="87">
        <v>0</v>
      </c>
      <c r="H54" s="87">
        <v>0</v>
      </c>
      <c r="I54" s="87">
        <v>0</v>
      </c>
      <c r="J54" s="111"/>
      <c r="K54" s="142">
        <v>0</v>
      </c>
      <c r="L54" s="142">
        <v>0</v>
      </c>
      <c r="M54" s="142">
        <v>0</v>
      </c>
      <c r="N54" s="142">
        <v>0</v>
      </c>
      <c r="O54" s="143">
        <f t="shared" si="4"/>
        <v>0</v>
      </c>
    </row>
    <row r="55" spans="1:18" ht="13.5" customHeight="1" x14ac:dyDescent="0.25">
      <c r="A55" s="119">
        <f>SUM(A52:A54)</f>
        <v>2</v>
      </c>
      <c r="B55" s="34"/>
      <c r="C55" s="86"/>
      <c r="D55" s="34"/>
      <c r="E55" s="86"/>
      <c r="F55" s="34"/>
      <c r="G55" s="149">
        <f>SUM(G52:G54)</f>
        <v>32</v>
      </c>
      <c r="H55" s="150">
        <f t="shared" ref="H55:M55" si="5">SUM(H52:H54)</f>
        <v>0</v>
      </c>
      <c r="I55" s="150">
        <f t="shared" si="5"/>
        <v>0</v>
      </c>
      <c r="J55" s="150">
        <f t="shared" si="5"/>
        <v>370000</v>
      </c>
      <c r="K55" s="150">
        <f t="shared" si="5"/>
        <v>5800</v>
      </c>
      <c r="L55" s="150">
        <f t="shared" si="5"/>
        <v>5500</v>
      </c>
      <c r="M55" s="150">
        <f t="shared" si="5"/>
        <v>0</v>
      </c>
      <c r="N55" s="150">
        <f>SUM(N52:N54)</f>
        <v>38400</v>
      </c>
      <c r="O55" s="123">
        <f>SUM(O52:O54)</f>
        <v>38400</v>
      </c>
      <c r="Q55" s="306"/>
    </row>
    <row r="56" spans="1:18" ht="15.75" customHeight="1" x14ac:dyDescent="0.25">
      <c r="A56" s="124" t="s">
        <v>38</v>
      </c>
      <c r="B56" s="125"/>
      <c r="C56" s="125"/>
      <c r="D56" s="125"/>
      <c r="E56" s="125"/>
      <c r="F56" s="125"/>
      <c r="G56" s="125"/>
      <c r="H56" s="151"/>
      <c r="I56" s="151"/>
      <c r="J56" s="152"/>
      <c r="K56" s="153"/>
      <c r="L56" s="153"/>
      <c r="M56" s="128">
        <v>0</v>
      </c>
      <c r="N56" s="128">
        <f>-0.1*N55</f>
        <v>-3840</v>
      </c>
      <c r="O56" s="129">
        <f>SUM(N56:N56)</f>
        <v>-3840</v>
      </c>
    </row>
    <row r="57" spans="1:18" ht="25.5" customHeight="1" thickBot="1" x14ac:dyDescent="0.3">
      <c r="A57" s="130" t="s">
        <v>54</v>
      </c>
      <c r="B57" s="131"/>
      <c r="C57" s="131"/>
      <c r="D57" s="131"/>
      <c r="E57" s="131"/>
      <c r="F57" s="131"/>
      <c r="G57" s="132"/>
      <c r="H57" s="154"/>
      <c r="I57" s="154"/>
      <c r="J57" s="155"/>
      <c r="K57" s="156"/>
      <c r="L57" s="156"/>
      <c r="M57" s="135">
        <f>SUM(M55:M56)</f>
        <v>0</v>
      </c>
      <c r="N57" s="136">
        <f>+N55+N56</f>
        <v>34560</v>
      </c>
      <c r="O57" s="136">
        <f>+O55+O56</f>
        <v>34560</v>
      </c>
    </row>
    <row r="58" spans="1:18" ht="14.25" customHeight="1" x14ac:dyDescent="0.25">
      <c r="A58" s="157"/>
      <c r="B58" s="157"/>
      <c r="C58" s="157"/>
      <c r="D58" s="157"/>
      <c r="E58" s="157"/>
      <c r="F58" s="157"/>
      <c r="G58" s="157"/>
      <c r="H58" s="68"/>
      <c r="I58" s="68"/>
      <c r="J58" s="69"/>
      <c r="K58" s="69"/>
      <c r="L58" s="69"/>
      <c r="M58" s="158"/>
      <c r="N58" s="158"/>
      <c r="O58" s="158"/>
    </row>
    <row r="59" spans="1:18" x14ac:dyDescent="0.25">
      <c r="A59" s="157"/>
      <c r="B59" s="157"/>
      <c r="C59" s="157"/>
      <c r="D59" s="157"/>
      <c r="E59" s="157"/>
      <c r="F59" s="157"/>
      <c r="G59" s="157"/>
      <c r="H59" s="159"/>
      <c r="I59" s="159"/>
      <c r="J59" s="158"/>
      <c r="K59" s="158"/>
      <c r="L59" s="158"/>
      <c r="M59" s="158"/>
      <c r="N59" s="158"/>
      <c r="O59" s="160"/>
    </row>
    <row r="60" spans="1:18" ht="15.75" thickBot="1" x14ac:dyDescent="0.3">
      <c r="A60" s="12" t="s">
        <v>63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8" ht="24.75" customHeight="1" thickBot="1" x14ac:dyDescent="0.3">
      <c r="A61" s="13" t="s">
        <v>7</v>
      </c>
      <c r="B61" s="14" t="s">
        <v>8</v>
      </c>
      <c r="C61" s="15"/>
      <c r="D61" s="16" t="s">
        <v>9</v>
      </c>
      <c r="E61" s="16" t="s">
        <v>10</v>
      </c>
      <c r="F61" s="16" t="s">
        <v>11</v>
      </c>
      <c r="G61" s="16" t="s">
        <v>64</v>
      </c>
      <c r="H61" s="14" t="s">
        <v>13</v>
      </c>
      <c r="I61" s="15"/>
      <c r="J61" s="16" t="s">
        <v>14</v>
      </c>
      <c r="K61" s="17"/>
      <c r="L61" s="17"/>
      <c r="M61" s="16" t="s">
        <v>15</v>
      </c>
      <c r="N61" s="16" t="s">
        <v>16</v>
      </c>
      <c r="O61" s="18" t="s">
        <v>65</v>
      </c>
      <c r="Q61" s="304"/>
      <c r="R61" s="305"/>
    </row>
    <row r="62" spans="1:18" ht="15.75" thickBot="1" x14ac:dyDescent="0.3">
      <c r="A62" s="19"/>
      <c r="B62" s="20"/>
      <c r="C62" s="21"/>
      <c r="D62" s="22"/>
      <c r="E62" s="22"/>
      <c r="F62" s="22"/>
      <c r="G62" s="23"/>
      <c r="H62" s="16" t="s">
        <v>22</v>
      </c>
      <c r="I62" s="16" t="s">
        <v>19</v>
      </c>
      <c r="J62" s="25"/>
      <c r="K62" s="26"/>
      <c r="L62" s="26"/>
      <c r="M62" s="25"/>
      <c r="N62" s="22"/>
      <c r="O62" s="27"/>
    </row>
    <row r="63" spans="1:18" ht="27.75" customHeight="1" thickBot="1" x14ac:dyDescent="0.3">
      <c r="A63" s="19"/>
      <c r="B63" s="17" t="s">
        <v>20</v>
      </c>
      <c r="C63" s="29" t="s">
        <v>21</v>
      </c>
      <c r="D63" s="22"/>
      <c r="E63" s="22"/>
      <c r="F63" s="22"/>
      <c r="G63" s="23"/>
      <c r="H63" s="22"/>
      <c r="I63" s="22"/>
      <c r="J63" s="25"/>
      <c r="K63" s="31" t="s">
        <v>23</v>
      </c>
      <c r="L63" s="31" t="s">
        <v>24</v>
      </c>
      <c r="M63" s="25"/>
      <c r="N63" s="22"/>
      <c r="O63" s="74"/>
    </row>
    <row r="64" spans="1:18" ht="75" hidden="1" x14ac:dyDescent="0.25">
      <c r="A64" s="161">
        <v>0</v>
      </c>
      <c r="B64" s="49" t="s">
        <v>66</v>
      </c>
      <c r="C64" s="162" t="s">
        <v>126</v>
      </c>
      <c r="D64" s="49" t="s">
        <v>67</v>
      </c>
      <c r="E64" s="49" t="s">
        <v>68</v>
      </c>
      <c r="F64" s="34" t="s">
        <v>69</v>
      </c>
      <c r="G64" s="38">
        <v>0</v>
      </c>
      <c r="H64" s="38">
        <v>0</v>
      </c>
      <c r="I64" s="38"/>
      <c r="J64" s="39">
        <v>250000</v>
      </c>
      <c r="K64" s="39">
        <v>0</v>
      </c>
      <c r="L64" s="39">
        <v>0</v>
      </c>
      <c r="M64" s="39"/>
      <c r="N64" s="39">
        <v>0</v>
      </c>
      <c r="O64" s="41">
        <f t="shared" ref="O64:O67" si="6">SUM(M64:N64)</f>
        <v>0</v>
      </c>
      <c r="Q64" s="301"/>
    </row>
    <row r="65" spans="1:21" ht="75.75" customHeight="1" thickBot="1" x14ac:dyDescent="0.3">
      <c r="A65" s="163">
        <v>1</v>
      </c>
      <c r="B65" s="34" t="s">
        <v>70</v>
      </c>
      <c r="C65" s="109" t="s">
        <v>127</v>
      </c>
      <c r="D65" s="34" t="s">
        <v>67</v>
      </c>
      <c r="E65" s="36" t="s">
        <v>71</v>
      </c>
      <c r="F65" s="34" t="s">
        <v>72</v>
      </c>
      <c r="G65" s="38">
        <v>16</v>
      </c>
      <c r="H65" s="38"/>
      <c r="I65" s="38"/>
      <c r="J65" s="39">
        <v>300000</v>
      </c>
      <c r="K65" s="39">
        <v>3400</v>
      </c>
      <c r="L65" s="39">
        <v>8925</v>
      </c>
      <c r="M65" s="39"/>
      <c r="N65" s="46">
        <v>23800</v>
      </c>
      <c r="O65" s="41">
        <f t="shared" si="6"/>
        <v>23800</v>
      </c>
      <c r="Q65" s="301"/>
    </row>
    <row r="66" spans="1:21" ht="29.25" hidden="1" thickBot="1" x14ac:dyDescent="0.3">
      <c r="A66" s="164">
        <v>0</v>
      </c>
      <c r="B66" s="165" t="s">
        <v>73</v>
      </c>
      <c r="C66" s="165" t="s">
        <v>128</v>
      </c>
      <c r="D66" s="165" t="s">
        <v>67</v>
      </c>
      <c r="E66" s="96" t="s">
        <v>74</v>
      </c>
      <c r="F66" s="34" t="s">
        <v>75</v>
      </c>
      <c r="G66" s="38">
        <v>0</v>
      </c>
      <c r="H66" s="38">
        <v>0</v>
      </c>
      <c r="I66" s="38">
        <v>0</v>
      </c>
      <c r="J66" s="39">
        <v>370000</v>
      </c>
      <c r="K66" s="39">
        <v>0</v>
      </c>
      <c r="L66" s="39">
        <v>0</v>
      </c>
      <c r="M66" s="39">
        <v>0</v>
      </c>
      <c r="N66" s="39">
        <v>0</v>
      </c>
      <c r="O66" s="41">
        <f t="shared" si="6"/>
        <v>0</v>
      </c>
      <c r="Q66" s="301"/>
      <c r="R66" s="295"/>
    </row>
    <row r="67" spans="1:21" ht="57.75" hidden="1" thickBot="1" x14ac:dyDescent="0.3">
      <c r="A67" s="166">
        <v>0</v>
      </c>
      <c r="B67" s="34" t="s">
        <v>70</v>
      </c>
      <c r="C67" s="34" t="s">
        <v>129</v>
      </c>
      <c r="D67" s="34" t="s">
        <v>67</v>
      </c>
      <c r="E67" s="36"/>
      <c r="F67" s="34" t="s">
        <v>76</v>
      </c>
      <c r="G67" s="38"/>
      <c r="H67" s="38"/>
      <c r="I67" s="38"/>
      <c r="J67" s="39"/>
      <c r="K67" s="39"/>
      <c r="L67" s="39"/>
      <c r="M67" s="39"/>
      <c r="N67" s="39"/>
      <c r="O67" s="55">
        <f t="shared" si="6"/>
        <v>0</v>
      </c>
    </row>
    <row r="68" spans="1:21" ht="18.75" customHeight="1" thickBot="1" x14ac:dyDescent="0.3">
      <c r="A68" s="56">
        <f>SUM(A64:A67)</f>
        <v>1</v>
      </c>
      <c r="B68" s="167" t="s">
        <v>37</v>
      </c>
      <c r="C68" s="167"/>
      <c r="D68" s="167"/>
      <c r="E68" s="167"/>
      <c r="F68" s="167"/>
      <c r="G68" s="168">
        <f t="shared" ref="G68:J68" si="7">SUM(G64:G67)</f>
        <v>16</v>
      </c>
      <c r="H68" s="168">
        <f t="shared" si="7"/>
        <v>0</v>
      </c>
      <c r="I68" s="168">
        <f t="shared" si="7"/>
        <v>0</v>
      </c>
      <c r="J68" s="168">
        <f t="shared" si="7"/>
        <v>920000</v>
      </c>
      <c r="K68" s="168">
        <f>SUM(K64:K67)</f>
        <v>3400</v>
      </c>
      <c r="L68" s="168">
        <f t="shared" ref="L68:O68" si="8">SUM(L64:L67)</f>
        <v>8925</v>
      </c>
      <c r="M68" s="168">
        <f t="shared" si="8"/>
        <v>0</v>
      </c>
      <c r="N68" s="168">
        <f t="shared" si="8"/>
        <v>23800</v>
      </c>
      <c r="O68" s="169">
        <f t="shared" si="8"/>
        <v>23800</v>
      </c>
      <c r="P68" s="307"/>
      <c r="Q68" s="307"/>
      <c r="R68" s="307"/>
    </row>
    <row r="69" spans="1:21" ht="15" customHeight="1" thickBot="1" x14ac:dyDescent="0.3">
      <c r="A69" s="59" t="s">
        <v>38</v>
      </c>
      <c r="B69" s="60"/>
      <c r="C69" s="60"/>
      <c r="D69" s="60"/>
      <c r="E69" s="60"/>
      <c r="F69" s="60"/>
      <c r="G69" s="60"/>
      <c r="H69" s="170"/>
      <c r="I69" s="170"/>
      <c r="J69" s="171"/>
      <c r="K69" s="171"/>
      <c r="L69" s="171"/>
      <c r="M69" s="172">
        <v>0</v>
      </c>
      <c r="N69" s="172">
        <f>N68*-0.1</f>
        <v>-2380</v>
      </c>
      <c r="O69" s="172">
        <f>N69</f>
        <v>-2380</v>
      </c>
    </row>
    <row r="70" spans="1:21" ht="17.25" customHeight="1" thickBot="1" x14ac:dyDescent="0.3">
      <c r="A70" s="57" t="s">
        <v>39</v>
      </c>
      <c r="B70" s="57"/>
      <c r="C70" s="57"/>
      <c r="D70" s="57"/>
      <c r="E70" s="57"/>
      <c r="F70" s="57"/>
      <c r="G70" s="57"/>
      <c r="H70" s="173"/>
      <c r="I70" s="173"/>
      <c r="J70" s="174"/>
      <c r="K70" s="174"/>
      <c r="L70" s="174"/>
      <c r="M70" s="172">
        <f>SUM(M68:M69)</f>
        <v>0</v>
      </c>
      <c r="N70" s="172">
        <f>N68 +(N69)</f>
        <v>21420</v>
      </c>
      <c r="O70" s="172">
        <f>O69+O68</f>
        <v>21420</v>
      </c>
    </row>
    <row r="71" spans="1:21" ht="17.25" customHeight="1" thickBot="1" x14ac:dyDescent="0.3">
      <c r="A71" s="175"/>
      <c r="B71" s="175"/>
      <c r="C71" s="175"/>
      <c r="D71" s="175"/>
      <c r="E71" s="175"/>
      <c r="F71" s="175"/>
      <c r="G71" s="175"/>
      <c r="H71" s="176"/>
      <c r="I71" s="176"/>
      <c r="J71" s="177"/>
      <c r="K71" s="177"/>
      <c r="L71" s="177"/>
      <c r="M71" s="178"/>
      <c r="N71" s="178"/>
      <c r="O71" s="178"/>
      <c r="P71" s="308"/>
      <c r="Q71" s="278"/>
      <c r="R71" s="278"/>
      <c r="S71" s="278"/>
      <c r="T71" s="278"/>
      <c r="U71" s="278"/>
    </row>
    <row r="72" spans="1:21" ht="17.25" customHeight="1" thickBot="1" x14ac:dyDescent="0.3">
      <c r="A72" s="179"/>
      <c r="B72" s="180" t="s">
        <v>77</v>
      </c>
      <c r="C72" s="180"/>
      <c r="D72" s="180"/>
      <c r="E72" s="180"/>
      <c r="F72" s="180"/>
      <c r="G72" s="181"/>
      <c r="H72" s="176"/>
      <c r="I72" s="182" t="s">
        <v>78</v>
      </c>
      <c r="J72" s="183"/>
      <c r="K72" s="183"/>
      <c r="L72" s="183"/>
      <c r="M72" s="183"/>
      <c r="N72" s="184"/>
      <c r="O72" s="178"/>
      <c r="P72" s="268" t="s">
        <v>106</v>
      </c>
      <c r="Q72" s="269"/>
      <c r="R72" s="269"/>
      <c r="S72" s="269"/>
      <c r="T72" s="269"/>
      <c r="U72" s="270"/>
    </row>
    <row r="73" spans="1:21" ht="17.25" customHeight="1" thickBot="1" x14ac:dyDescent="0.3">
      <c r="A73" s="185"/>
      <c r="B73" s="186"/>
      <c r="C73" s="186"/>
      <c r="D73" s="186"/>
      <c r="E73" s="186"/>
      <c r="F73" s="186"/>
      <c r="G73" s="187"/>
      <c r="H73" s="176"/>
      <c r="I73" s="188" t="s">
        <v>79</v>
      </c>
      <c r="J73" s="189" t="s">
        <v>80</v>
      </c>
      <c r="K73" s="190" t="s">
        <v>81</v>
      </c>
      <c r="L73" s="190" t="s">
        <v>82</v>
      </c>
      <c r="M73" s="191" t="s">
        <v>83</v>
      </c>
      <c r="N73" s="192" t="s">
        <v>54</v>
      </c>
      <c r="O73" s="178"/>
      <c r="P73" s="271" t="s">
        <v>79</v>
      </c>
      <c r="Q73" s="189" t="s">
        <v>80</v>
      </c>
      <c r="R73" s="190" t="s">
        <v>81</v>
      </c>
      <c r="S73" s="190" t="s">
        <v>82</v>
      </c>
      <c r="T73" s="191" t="s">
        <v>83</v>
      </c>
      <c r="U73" s="192" t="s">
        <v>54</v>
      </c>
    </row>
    <row r="74" spans="1:21" ht="15.75" thickBot="1" x14ac:dyDescent="0.3">
      <c r="A74" s="193" t="s">
        <v>84</v>
      </c>
      <c r="B74" s="193"/>
      <c r="C74" s="193"/>
      <c r="D74" s="193" t="s">
        <v>85</v>
      </c>
      <c r="E74" s="193"/>
      <c r="F74" s="193" t="s">
        <v>86</v>
      </c>
      <c r="G74" s="193"/>
      <c r="H74" s="176"/>
      <c r="I74" s="194" t="s">
        <v>24</v>
      </c>
      <c r="J74" s="195">
        <f>L25</f>
        <v>8500</v>
      </c>
      <c r="K74" s="195">
        <f>L55</f>
        <v>5500</v>
      </c>
      <c r="L74" s="195">
        <f>L44</f>
        <v>57047.19</v>
      </c>
      <c r="M74" s="196">
        <f>L68</f>
        <v>8925</v>
      </c>
      <c r="N74" s="197">
        <f>SUM(J74:M74)</f>
        <v>79972.19</v>
      </c>
      <c r="O74" s="198"/>
      <c r="P74" s="272" t="s">
        <v>24</v>
      </c>
      <c r="Q74" s="195">
        <v>25000</v>
      </c>
      <c r="R74" s="195">
        <v>6000</v>
      </c>
      <c r="S74" s="195">
        <v>92400</v>
      </c>
      <c r="T74" s="196">
        <v>29925</v>
      </c>
      <c r="U74" s="197">
        <v>153325</v>
      </c>
    </row>
    <row r="75" spans="1:21" ht="27.75" customHeight="1" thickBot="1" x14ac:dyDescent="0.3">
      <c r="A75" s="199" t="s">
        <v>87</v>
      </c>
      <c r="B75" s="199"/>
      <c r="C75" s="199"/>
      <c r="D75" s="200">
        <v>332026.7</v>
      </c>
      <c r="E75" s="201"/>
      <c r="F75" s="202">
        <f>F83</f>
        <v>249965.69</v>
      </c>
      <c r="G75" s="202"/>
      <c r="H75" s="203"/>
      <c r="I75" s="204" t="s">
        <v>88</v>
      </c>
      <c r="J75" s="205">
        <f>K25</f>
        <v>5200</v>
      </c>
      <c r="K75" s="195">
        <f>K55</f>
        <v>5800</v>
      </c>
      <c r="L75" s="205">
        <f>K44</f>
        <v>13500</v>
      </c>
      <c r="M75" s="206">
        <f>K68</f>
        <v>3400</v>
      </c>
      <c r="N75" s="207">
        <f>SUM(J75:M75)</f>
        <v>27900</v>
      </c>
      <c r="O75" s="198"/>
      <c r="P75" s="273" t="s">
        <v>88</v>
      </c>
      <c r="Q75" s="205">
        <v>11000</v>
      </c>
      <c r="R75" s="195">
        <v>6000</v>
      </c>
      <c r="S75" s="205">
        <v>33600</v>
      </c>
      <c r="T75" s="206">
        <v>8000</v>
      </c>
      <c r="U75" s="207">
        <v>58600</v>
      </c>
    </row>
    <row r="76" spans="1:21" ht="20.100000000000001" customHeight="1" thickBot="1" x14ac:dyDescent="0.3">
      <c r="A76" s="199" t="s">
        <v>89</v>
      </c>
      <c r="B76" s="199"/>
      <c r="C76" s="199"/>
      <c r="D76" s="208">
        <v>4</v>
      </c>
      <c r="E76" s="209"/>
      <c r="F76" s="57">
        <f>A64+A66</f>
        <v>0</v>
      </c>
      <c r="G76" s="57"/>
      <c r="H76" s="203"/>
      <c r="I76" s="210" t="s">
        <v>90</v>
      </c>
      <c r="J76" s="205">
        <f>O27</f>
        <v>103540</v>
      </c>
      <c r="K76" s="205">
        <f>O57</f>
        <v>34560</v>
      </c>
      <c r="L76" s="205">
        <f>O46</f>
        <v>90445.69</v>
      </c>
      <c r="M76" s="206">
        <f>O70</f>
        <v>21420</v>
      </c>
      <c r="N76" s="211">
        <f>SUM(J76:M76)</f>
        <v>249965.69</v>
      </c>
      <c r="O76" s="198"/>
      <c r="P76" s="274" t="s">
        <v>90</v>
      </c>
      <c r="Q76" s="205">
        <v>167564</v>
      </c>
      <c r="R76" s="205">
        <v>37800</v>
      </c>
      <c r="S76" s="205">
        <v>81302.7</v>
      </c>
      <c r="T76" s="206">
        <v>45360</v>
      </c>
      <c r="U76" s="275">
        <v>332026.7</v>
      </c>
    </row>
    <row r="77" spans="1:21" ht="31.5" customHeight="1" thickBot="1" x14ac:dyDescent="0.3">
      <c r="A77" s="212" t="s">
        <v>91</v>
      </c>
      <c r="B77" s="213"/>
      <c r="C77" s="214"/>
      <c r="D77" s="208">
        <v>14</v>
      </c>
      <c r="E77" s="209"/>
      <c r="F77" s="57">
        <f>(A68+A55+A44+A25)</f>
        <v>8</v>
      </c>
      <c r="G77" s="57"/>
      <c r="H77" s="203"/>
      <c r="I77" s="188" t="s">
        <v>54</v>
      </c>
      <c r="J77" s="215">
        <f>SUM(J74:J76)</f>
        <v>117240</v>
      </c>
      <c r="K77" s="215">
        <f t="shared" ref="K77:M77" si="9">SUM(K74:K76)</f>
        <v>45860</v>
      </c>
      <c r="L77" s="215">
        <f>SUM(L74:L76)</f>
        <v>160992.88</v>
      </c>
      <c r="M77" s="216">
        <f t="shared" si="9"/>
        <v>33745</v>
      </c>
      <c r="N77" s="217">
        <f t="shared" ref="N77" si="10">SUM(J77:M77)</f>
        <v>357837.88</v>
      </c>
      <c r="O77" s="160"/>
      <c r="P77" s="271" t="s">
        <v>54</v>
      </c>
      <c r="Q77" s="215">
        <f>SUM(Q74:Q76)</f>
        <v>203564</v>
      </c>
      <c r="R77" s="215">
        <f t="shared" ref="R77:T77" si="11">SUM(R74:R76)</f>
        <v>49800</v>
      </c>
      <c r="S77" s="215">
        <f t="shared" si="11"/>
        <v>207302.7</v>
      </c>
      <c r="T77" s="276">
        <f t="shared" si="11"/>
        <v>83285</v>
      </c>
      <c r="U77" s="277">
        <f>SUM(Q77:T77)</f>
        <v>543951.69999999995</v>
      </c>
    </row>
    <row r="78" spans="1:21" ht="20.100000000000001" customHeight="1" thickBot="1" x14ac:dyDescent="0.3">
      <c r="A78" s="199" t="s">
        <v>92</v>
      </c>
      <c r="B78" s="199"/>
      <c r="C78" s="199"/>
      <c r="D78" s="218">
        <v>16</v>
      </c>
      <c r="E78" s="219"/>
      <c r="F78" s="57">
        <f>(H68+I68+H55+I55+H44+I44+H25+I25)</f>
        <v>0</v>
      </c>
      <c r="G78" s="57"/>
      <c r="H78" s="203"/>
      <c r="I78" s="220"/>
      <c r="J78" s="158"/>
      <c r="K78" s="158"/>
      <c r="L78" s="158"/>
      <c r="M78" s="158"/>
      <c r="N78" s="221"/>
      <c r="O78" s="222"/>
      <c r="P78" s="222"/>
      <c r="Q78" s="222"/>
      <c r="R78" s="222"/>
      <c r="S78" s="222"/>
      <c r="T78" s="222"/>
      <c r="U78" s="278"/>
    </row>
    <row r="79" spans="1:21" ht="20.100000000000001" customHeight="1" thickBot="1" x14ac:dyDescent="0.3">
      <c r="A79" s="199" t="s">
        <v>93</v>
      </c>
      <c r="B79" s="199"/>
      <c r="C79" s="199"/>
      <c r="D79" s="218">
        <v>160</v>
      </c>
      <c r="E79" s="219"/>
      <c r="F79" s="223">
        <f>G25+G44+G55+G68</f>
        <v>120</v>
      </c>
      <c r="G79" s="57"/>
      <c r="H79" s="203"/>
      <c r="I79" s="182" t="s">
        <v>94</v>
      </c>
      <c r="J79" s="183"/>
      <c r="K79" s="183"/>
      <c r="L79" s="183"/>
      <c r="M79" s="183"/>
      <c r="N79" s="184"/>
      <c r="O79" s="160"/>
      <c r="P79" s="247" t="s">
        <v>107</v>
      </c>
      <c r="Q79" s="248"/>
      <c r="R79" s="248"/>
      <c r="S79" s="248"/>
      <c r="T79" s="248"/>
      <c r="U79" s="249"/>
    </row>
    <row r="80" spans="1:21" ht="20.100000000000001" customHeight="1" thickBot="1" x14ac:dyDescent="0.3">
      <c r="A80" s="224" t="s">
        <v>95</v>
      </c>
      <c r="B80" s="224"/>
      <c r="C80" s="224"/>
      <c r="D80" s="200">
        <v>168044</v>
      </c>
      <c r="E80" s="201"/>
      <c r="F80" s="225">
        <f>M68+M55+M44+M25</f>
        <v>174545.69</v>
      </c>
      <c r="G80" s="225"/>
      <c r="H80" s="203"/>
      <c r="I80" s="188" t="s">
        <v>79</v>
      </c>
      <c r="J80" s="189" t="s">
        <v>80</v>
      </c>
      <c r="K80" s="190" t="s">
        <v>81</v>
      </c>
      <c r="L80" s="190" t="s">
        <v>96</v>
      </c>
      <c r="M80" s="226" t="s">
        <v>83</v>
      </c>
      <c r="N80" s="192" t="s">
        <v>54</v>
      </c>
      <c r="O80" s="160"/>
      <c r="P80" s="271" t="s">
        <v>79</v>
      </c>
      <c r="Q80" s="189" t="s">
        <v>80</v>
      </c>
      <c r="R80" s="190" t="s">
        <v>81</v>
      </c>
      <c r="S80" s="190" t="s">
        <v>82</v>
      </c>
      <c r="T80" s="191" t="s">
        <v>83</v>
      </c>
      <c r="U80" s="192" t="s">
        <v>54</v>
      </c>
    </row>
    <row r="81" spans="1:21" ht="20.100000000000001" customHeight="1" thickBot="1" x14ac:dyDescent="0.3">
      <c r="A81" s="224" t="s">
        <v>97</v>
      </c>
      <c r="B81" s="224"/>
      <c r="C81" s="224"/>
      <c r="D81" s="200">
        <v>182203</v>
      </c>
      <c r="E81" s="201"/>
      <c r="F81" s="225">
        <f>N68+N55+N44+N25</f>
        <v>83800</v>
      </c>
      <c r="G81" s="225"/>
      <c r="H81" s="203"/>
      <c r="I81" s="194" t="s">
        <v>24</v>
      </c>
      <c r="J81" s="227">
        <f t="shared" ref="J81:N84" si="12">J74/Q74</f>
        <v>0.34</v>
      </c>
      <c r="K81" s="227">
        <f t="shared" si="12"/>
        <v>0.91666666666666663</v>
      </c>
      <c r="L81" s="227">
        <f t="shared" si="12"/>
        <v>0.61739383116883118</v>
      </c>
      <c r="M81" s="228">
        <f t="shared" si="12"/>
        <v>0.2982456140350877</v>
      </c>
      <c r="N81" s="229">
        <f t="shared" si="12"/>
        <v>0.52158610794064897</v>
      </c>
      <c r="O81" s="160"/>
      <c r="P81" s="279" t="s">
        <v>89</v>
      </c>
      <c r="Q81" s="280">
        <v>4</v>
      </c>
      <c r="R81" s="254">
        <v>0</v>
      </c>
      <c r="S81" s="254">
        <v>0</v>
      </c>
      <c r="T81" s="281">
        <v>0</v>
      </c>
      <c r="U81" s="282">
        <v>4</v>
      </c>
    </row>
    <row r="82" spans="1:21" ht="20.100000000000001" customHeight="1" thickBot="1" x14ac:dyDescent="0.3">
      <c r="A82" s="224" t="s">
        <v>98</v>
      </c>
      <c r="B82" s="224"/>
      <c r="C82" s="224"/>
      <c r="D82" s="200">
        <v>-18220.3</v>
      </c>
      <c r="E82" s="201"/>
      <c r="F82" s="225">
        <f>(N69+N56+N45+N26)</f>
        <v>-8380</v>
      </c>
      <c r="G82" s="225"/>
      <c r="H82" s="203"/>
      <c r="I82" s="230" t="s">
        <v>88</v>
      </c>
      <c r="J82" s="227">
        <f>J75/Q75</f>
        <v>0.47272727272727272</v>
      </c>
      <c r="K82" s="227">
        <f>K75/R75</f>
        <v>0.96666666666666667</v>
      </c>
      <c r="L82" s="227">
        <f t="shared" si="12"/>
        <v>0.4017857142857143</v>
      </c>
      <c r="M82" s="228">
        <f t="shared" si="12"/>
        <v>0.42499999999999999</v>
      </c>
      <c r="N82" s="229">
        <f t="shared" si="12"/>
        <v>0.47610921501706482</v>
      </c>
      <c r="O82" s="160"/>
      <c r="P82" s="283" t="s">
        <v>101</v>
      </c>
      <c r="Q82" s="284">
        <v>4</v>
      </c>
      <c r="R82" s="254">
        <v>2</v>
      </c>
      <c r="S82" s="285">
        <v>6</v>
      </c>
      <c r="T82" s="286">
        <v>2</v>
      </c>
      <c r="U82" s="282">
        <v>14</v>
      </c>
    </row>
    <row r="83" spans="1:21" ht="20.100000000000001" customHeight="1" thickBot="1" x14ac:dyDescent="0.3">
      <c r="A83" s="231" t="s">
        <v>99</v>
      </c>
      <c r="B83" s="231"/>
      <c r="C83" s="231"/>
      <c r="D83" s="232">
        <v>332026.7</v>
      </c>
      <c r="E83" s="233"/>
      <c r="F83" s="234">
        <f>F80+F81+F82</f>
        <v>249965.69</v>
      </c>
      <c r="G83" s="234"/>
      <c r="H83" s="203"/>
      <c r="I83" s="235" t="s">
        <v>90</v>
      </c>
      <c r="J83" s="227">
        <f t="shared" si="12"/>
        <v>0.61791315557040893</v>
      </c>
      <c r="K83" s="227">
        <f t="shared" si="12"/>
        <v>0.91428571428571426</v>
      </c>
      <c r="L83" s="227">
        <f>L76/S76</f>
        <v>1.1124561668923665</v>
      </c>
      <c r="M83" s="227">
        <f t="shared" si="12"/>
        <v>0.47222222222222221</v>
      </c>
      <c r="N83" s="229">
        <f t="shared" si="12"/>
        <v>0.75284815950042572</v>
      </c>
      <c r="O83" s="236"/>
      <c r="P83" s="287" t="s">
        <v>102</v>
      </c>
      <c r="Q83" s="284">
        <v>16</v>
      </c>
      <c r="R83" s="254">
        <v>0</v>
      </c>
      <c r="S83" s="285">
        <v>0</v>
      </c>
      <c r="T83" s="286">
        <v>0</v>
      </c>
      <c r="U83" s="282">
        <v>16</v>
      </c>
    </row>
    <row r="84" spans="1:21" ht="20.100000000000001" customHeight="1" thickBot="1" x14ac:dyDescent="0.3">
      <c r="A84" s="236"/>
      <c r="B84" s="236"/>
      <c r="C84" s="236"/>
      <c r="D84" s="236"/>
      <c r="E84" s="236"/>
      <c r="F84" s="236"/>
      <c r="G84" s="237"/>
      <c r="H84" s="237"/>
      <c r="I84" s="238" t="s">
        <v>54</v>
      </c>
      <c r="J84" s="239">
        <f t="shared" si="12"/>
        <v>0.57593680611503018</v>
      </c>
      <c r="K84" s="239">
        <f t="shared" si="12"/>
        <v>0.92088353413654622</v>
      </c>
      <c r="L84" s="239">
        <f t="shared" si="12"/>
        <v>0.77660773352204282</v>
      </c>
      <c r="M84" s="240">
        <f t="shared" si="12"/>
        <v>0.40517500150087049</v>
      </c>
      <c r="N84" s="241">
        <f>N77/U77</f>
        <v>0.65784862883965622</v>
      </c>
      <c r="O84" s="236"/>
      <c r="P84" s="287" t="s">
        <v>103</v>
      </c>
      <c r="Q84" s="284">
        <v>24</v>
      </c>
      <c r="R84" s="254">
        <v>32</v>
      </c>
      <c r="S84" s="285">
        <v>96</v>
      </c>
      <c r="T84" s="286">
        <v>8</v>
      </c>
      <c r="U84" s="282">
        <v>160</v>
      </c>
    </row>
    <row r="85" spans="1:21" ht="15.75" thickBot="1" x14ac:dyDescent="0.3">
      <c r="A85" s="236"/>
      <c r="B85" s="242"/>
      <c r="C85" s="242"/>
      <c r="D85" s="242"/>
      <c r="E85" s="243"/>
      <c r="F85" s="243"/>
      <c r="G85" s="243"/>
      <c r="I85" s="236"/>
      <c r="J85" s="236"/>
      <c r="K85" s="236"/>
      <c r="L85" s="236"/>
      <c r="M85" s="236"/>
      <c r="N85" s="236"/>
      <c r="O85" s="236"/>
      <c r="P85" s="287" t="s">
        <v>104</v>
      </c>
      <c r="Q85" s="288">
        <v>138044</v>
      </c>
      <c r="R85" s="254">
        <v>0</v>
      </c>
      <c r="S85" s="285">
        <v>30000</v>
      </c>
      <c r="T85" s="206">
        <v>0</v>
      </c>
      <c r="U85" s="282">
        <v>168044</v>
      </c>
    </row>
    <row r="86" spans="1:21" ht="15.75" thickBot="1" x14ac:dyDescent="0.3">
      <c r="A86" s="236"/>
      <c r="B86" s="244"/>
      <c r="C86" s="244"/>
      <c r="D86" s="244"/>
      <c r="E86" s="245"/>
      <c r="F86" s="244"/>
      <c r="G86" s="246"/>
      <c r="H86" s="244"/>
      <c r="I86" s="247" t="s">
        <v>100</v>
      </c>
      <c r="J86" s="248"/>
      <c r="K86" s="248"/>
      <c r="L86" s="248"/>
      <c r="M86" s="248"/>
      <c r="N86" s="249"/>
      <c r="O86" s="236"/>
      <c r="P86" s="287" t="s">
        <v>108</v>
      </c>
      <c r="Q86" s="289">
        <v>29520</v>
      </c>
      <c r="R86" s="290">
        <v>37800</v>
      </c>
      <c r="S86" s="290">
        <v>51302.7</v>
      </c>
      <c r="T86" s="291">
        <v>45360</v>
      </c>
      <c r="U86" s="282">
        <v>163982.70000000001</v>
      </c>
    </row>
    <row r="87" spans="1:21" ht="32.25" thickBot="1" x14ac:dyDescent="0.3">
      <c r="A87" s="236"/>
      <c r="B87" s="244"/>
      <c r="C87" s="244"/>
      <c r="D87" s="244"/>
      <c r="E87" s="245"/>
      <c r="F87" s="244"/>
      <c r="G87" s="246"/>
      <c r="H87" s="244"/>
      <c r="I87" s="188" t="s">
        <v>79</v>
      </c>
      <c r="J87" s="189" t="s">
        <v>80</v>
      </c>
      <c r="K87" s="190" t="s">
        <v>81</v>
      </c>
      <c r="L87" s="190" t="s">
        <v>96</v>
      </c>
      <c r="M87" s="191" t="s">
        <v>83</v>
      </c>
      <c r="N87" s="192" t="s">
        <v>54</v>
      </c>
      <c r="O87" s="236"/>
      <c r="P87" s="292" t="s">
        <v>54</v>
      </c>
      <c r="Q87" s="293">
        <v>167564</v>
      </c>
      <c r="R87" s="294">
        <v>37800</v>
      </c>
      <c r="S87" s="294">
        <v>81302.7</v>
      </c>
      <c r="T87" s="294">
        <v>45360</v>
      </c>
      <c r="U87" s="294">
        <v>332026.7</v>
      </c>
    </row>
    <row r="88" spans="1:21" x14ac:dyDescent="0.25">
      <c r="A88" s="236"/>
      <c r="B88" s="250"/>
      <c r="C88" s="250"/>
      <c r="D88" s="250"/>
      <c r="E88" s="251"/>
      <c r="F88" s="251"/>
      <c r="G88" s="251"/>
      <c r="H88" s="252"/>
      <c r="I88" s="253" t="s">
        <v>89</v>
      </c>
      <c r="J88" s="227">
        <f>0/Q81</f>
        <v>0</v>
      </c>
      <c r="K88" s="254" t="e">
        <f>0/R81</f>
        <v>#DIV/0!</v>
      </c>
      <c r="L88" s="254" t="e">
        <f>0/S81</f>
        <v>#DIV/0!</v>
      </c>
      <c r="M88" s="228" t="e">
        <f>0/T81</f>
        <v>#DIV/0!</v>
      </c>
      <c r="N88" s="229">
        <f>F76/D76</f>
        <v>0</v>
      </c>
      <c r="O88" s="236"/>
    </row>
    <row r="89" spans="1:21" x14ac:dyDescent="0.25">
      <c r="A89" s="236"/>
      <c r="B89" s="255"/>
      <c r="C89" s="255"/>
      <c r="D89" s="255"/>
      <c r="E89" s="256"/>
      <c r="F89" s="256"/>
      <c r="G89" s="256"/>
      <c r="H89" s="244"/>
      <c r="I89" s="257" t="s">
        <v>101</v>
      </c>
      <c r="J89" s="258">
        <f>A25/Q82</f>
        <v>0.5</v>
      </c>
      <c r="K89" s="227">
        <f>A55/R82</f>
        <v>1</v>
      </c>
      <c r="L89" s="258">
        <f>A44/S82</f>
        <v>0.5</v>
      </c>
      <c r="M89" s="259">
        <f>A68/T82</f>
        <v>0.5</v>
      </c>
      <c r="N89" s="260">
        <f>D77/F77</f>
        <v>1.75</v>
      </c>
      <c r="O89" s="236"/>
    </row>
    <row r="90" spans="1:21" x14ac:dyDescent="0.25">
      <c r="A90" s="236"/>
      <c r="B90" s="236"/>
      <c r="C90" s="236"/>
      <c r="D90" s="236"/>
      <c r="E90" s="236"/>
      <c r="F90" s="236"/>
      <c r="G90" s="236"/>
      <c r="H90" s="236"/>
      <c r="I90" s="261" t="s">
        <v>102</v>
      </c>
      <c r="J90" s="258">
        <f>(H25+I25)/Q83</f>
        <v>0</v>
      </c>
      <c r="K90" s="227" t="e">
        <f>0/R83</f>
        <v>#DIV/0!</v>
      </c>
      <c r="L90" s="258">
        <v>0</v>
      </c>
      <c r="M90" s="259" t="e">
        <f>0/T83</f>
        <v>#DIV/0!</v>
      </c>
      <c r="N90" s="262" t="e">
        <f>D78/F78</f>
        <v>#DIV/0!</v>
      </c>
      <c r="O90" s="236"/>
    </row>
    <row r="91" spans="1:21" ht="15" customHeight="1" x14ac:dyDescent="0.25">
      <c r="A91" s="236"/>
      <c r="B91" s="236"/>
      <c r="C91" s="236"/>
      <c r="D91" s="236"/>
      <c r="E91" s="236"/>
      <c r="F91" s="236"/>
      <c r="G91" s="236"/>
      <c r="H91" s="236"/>
      <c r="I91" s="235" t="s">
        <v>103</v>
      </c>
      <c r="J91" s="258">
        <f>G25/Q84</f>
        <v>0.66666666666666663</v>
      </c>
      <c r="K91" s="227">
        <f>G55/R84</f>
        <v>1</v>
      </c>
      <c r="L91" s="258">
        <f>G44/S84</f>
        <v>0.58333333333333337</v>
      </c>
      <c r="M91" s="259">
        <f>G68/T84</f>
        <v>2</v>
      </c>
      <c r="N91" s="263">
        <f>D79/F79</f>
        <v>1.3333333333333333</v>
      </c>
      <c r="O91" s="236"/>
    </row>
    <row r="92" spans="1:21" x14ac:dyDescent="0.25">
      <c r="A92" s="236"/>
      <c r="B92" s="236"/>
      <c r="C92" s="236"/>
      <c r="D92" s="236"/>
      <c r="E92" s="236"/>
      <c r="F92" s="236"/>
      <c r="G92" s="236"/>
      <c r="H92" s="236"/>
      <c r="I92" s="235" t="s">
        <v>104</v>
      </c>
      <c r="J92" s="258">
        <f>M25/Q85</f>
        <v>0.6092260438700704</v>
      </c>
      <c r="K92" s="227" t="e">
        <f>M55/R85</f>
        <v>#DIV/0!</v>
      </c>
      <c r="L92" s="227">
        <f>M44/S85</f>
        <v>3.0148563333333334</v>
      </c>
      <c r="M92" s="259" t="e">
        <f>M68/T85</f>
        <v>#DIV/0!</v>
      </c>
      <c r="N92" s="263">
        <f>D80/F80</f>
        <v>0.96275078462263952</v>
      </c>
      <c r="O92" s="236"/>
    </row>
    <row r="93" spans="1:21" ht="15" customHeight="1" x14ac:dyDescent="0.25">
      <c r="A93" s="236"/>
      <c r="B93" s="236"/>
      <c r="C93" s="236"/>
      <c r="D93" s="236"/>
      <c r="E93" s="236"/>
      <c r="F93" s="236"/>
      <c r="G93" s="236"/>
      <c r="H93" s="236"/>
      <c r="I93" s="264" t="s">
        <v>105</v>
      </c>
      <c r="J93" s="258">
        <f>N27/Q86</f>
        <v>0.65853658536585369</v>
      </c>
      <c r="K93" s="265">
        <f>K76/R86</f>
        <v>0.91428571428571426</v>
      </c>
      <c r="L93" s="265">
        <f>L76/S86</f>
        <v>1.7629810906638443</v>
      </c>
      <c r="M93" s="266">
        <f>N70/T86</f>
        <v>0.47222222222222221</v>
      </c>
      <c r="N93" s="267">
        <f>D81/F81</f>
        <v>2.1742601431980906</v>
      </c>
      <c r="O93" s="236"/>
    </row>
    <row r="94" spans="1:21" ht="15.75" thickBot="1" x14ac:dyDescent="0.3">
      <c r="A94" s="236"/>
      <c r="B94" s="236"/>
      <c r="C94" s="236"/>
      <c r="D94" s="236"/>
      <c r="E94" s="236"/>
      <c r="F94" s="236"/>
      <c r="G94" s="236"/>
      <c r="H94" s="236"/>
      <c r="I94" s="238" t="s">
        <v>54</v>
      </c>
      <c r="J94" s="239">
        <f>J76/Q76</f>
        <v>0.61791315557040893</v>
      </c>
      <c r="K94" s="239">
        <f>K76/R76</f>
        <v>0.91428571428571426</v>
      </c>
      <c r="L94" s="239">
        <f>L76/S76</f>
        <v>1.1124561668923665</v>
      </c>
      <c r="M94" s="239">
        <f>M76/T76</f>
        <v>0.47222222222222221</v>
      </c>
      <c r="N94" s="239">
        <f>N76/U76</f>
        <v>0.75284815950042572</v>
      </c>
      <c r="O94" s="236"/>
    </row>
    <row r="95" spans="1:21" x14ac:dyDescent="0.25">
      <c r="A95" s="236"/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</row>
    <row r="96" spans="1:21" x14ac:dyDescent="0.25">
      <c r="A96" s="236"/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</row>
    <row r="97" spans="1:15" x14ac:dyDescent="0.25">
      <c r="A97" s="236"/>
      <c r="B97" s="236"/>
      <c r="C97" s="236"/>
      <c r="D97" s="236"/>
      <c r="E97" s="236"/>
      <c r="F97" s="236"/>
      <c r="G97" s="236"/>
      <c r="H97" s="236"/>
      <c r="I97" s="10"/>
      <c r="J97" s="10"/>
      <c r="K97" s="10"/>
      <c r="L97" s="10"/>
      <c r="M97" s="10"/>
      <c r="N97" s="10"/>
      <c r="O97" s="236"/>
    </row>
    <row r="98" spans="1:15" x14ac:dyDescent="0.25">
      <c r="A98" s="236"/>
      <c r="B98" s="236"/>
      <c r="C98" s="236"/>
      <c r="D98" s="236"/>
      <c r="E98" s="236"/>
      <c r="F98" s="236"/>
      <c r="G98" s="236"/>
      <c r="H98" s="236"/>
      <c r="I98" s="10"/>
      <c r="J98" s="10"/>
      <c r="K98" s="10"/>
      <c r="L98" s="10"/>
      <c r="M98" s="10"/>
      <c r="N98" s="10"/>
      <c r="O98" s="236"/>
    </row>
    <row r="99" spans="1:15" x14ac:dyDescent="0.25">
      <c r="A99" s="236"/>
      <c r="B99" s="236"/>
      <c r="C99" s="236"/>
      <c r="D99" s="236"/>
      <c r="E99" s="236"/>
      <c r="F99" s="236"/>
      <c r="G99" s="236"/>
      <c r="H99" s="236"/>
      <c r="I99" s="10"/>
      <c r="J99" s="10"/>
      <c r="K99" s="10"/>
      <c r="L99" s="10"/>
      <c r="M99" s="10"/>
      <c r="N99" s="10"/>
      <c r="O99" s="236"/>
    </row>
    <row r="100" spans="1:15" x14ac:dyDescent="0.25">
      <c r="A100" s="236"/>
      <c r="B100" s="236"/>
      <c r="C100" s="236"/>
      <c r="D100" s="236"/>
      <c r="E100" s="236"/>
      <c r="F100" s="236"/>
      <c r="G100" s="236"/>
      <c r="H100" s="236"/>
      <c r="I100" s="10"/>
      <c r="J100" s="10"/>
      <c r="K100" s="10"/>
      <c r="L100" s="10"/>
      <c r="M100" s="10"/>
      <c r="N100" s="10"/>
      <c r="O100" s="236"/>
    </row>
    <row r="101" spans="1:15" x14ac:dyDescent="0.25">
      <c r="A101" s="236"/>
      <c r="B101" s="236"/>
      <c r="C101" s="236"/>
      <c r="D101" s="236"/>
      <c r="E101" s="236"/>
      <c r="F101" s="236"/>
      <c r="G101" s="236"/>
      <c r="H101" s="236"/>
      <c r="I101" s="10"/>
      <c r="J101" s="10"/>
      <c r="K101" s="10"/>
      <c r="L101" s="10"/>
      <c r="M101" s="10"/>
      <c r="N101" s="10"/>
      <c r="O101" s="236"/>
    </row>
    <row r="102" spans="1:15" x14ac:dyDescent="0.25">
      <c r="A102" s="236"/>
      <c r="B102" s="236"/>
      <c r="C102" s="236"/>
      <c r="D102" s="236"/>
      <c r="E102" s="236"/>
      <c r="F102" s="236"/>
      <c r="G102" s="236"/>
      <c r="H102" s="236"/>
      <c r="I102" s="10"/>
      <c r="J102" s="10"/>
      <c r="K102" s="10"/>
      <c r="L102" s="10"/>
      <c r="M102" s="10"/>
      <c r="N102" s="10"/>
      <c r="O102" s="236"/>
    </row>
    <row r="103" spans="1:15" x14ac:dyDescent="0.25">
      <c r="A103" s="236"/>
      <c r="B103" s="236"/>
      <c r="C103" s="236"/>
      <c r="D103" s="236"/>
      <c r="E103" s="236"/>
      <c r="F103" s="236"/>
      <c r="G103" s="236"/>
      <c r="H103" s="236"/>
      <c r="I103" s="10"/>
      <c r="J103" s="10"/>
      <c r="K103" s="10"/>
      <c r="L103" s="10"/>
      <c r="M103" s="10"/>
      <c r="N103" s="10"/>
      <c r="O103" s="236"/>
    </row>
    <row r="104" spans="1:15" x14ac:dyDescent="0.25">
      <c r="A104" s="236"/>
      <c r="B104" s="236"/>
      <c r="C104" s="236"/>
      <c r="D104" s="236"/>
      <c r="E104" s="236"/>
      <c r="F104" s="236"/>
      <c r="G104" s="236"/>
      <c r="H104" s="236"/>
      <c r="I104" s="10"/>
      <c r="J104" s="10"/>
      <c r="K104" s="10"/>
      <c r="L104" s="10"/>
      <c r="M104" s="10"/>
      <c r="N104" s="10"/>
      <c r="O104" s="10"/>
    </row>
    <row r="105" spans="1:1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5">
      <c r="A130" s="10"/>
      <c r="B130" s="10"/>
      <c r="C130" s="10"/>
      <c r="D130" s="10"/>
      <c r="E130" s="10"/>
      <c r="F130" s="10"/>
      <c r="G130" s="10"/>
      <c r="H130" s="10"/>
      <c r="I130" s="309"/>
      <c r="J130" s="309"/>
      <c r="K130" s="309"/>
      <c r="L130" s="309"/>
      <c r="M130" s="309"/>
      <c r="N130" s="309"/>
      <c r="O130" s="10"/>
    </row>
    <row r="131" spans="1:15" x14ac:dyDescent="0.25">
      <c r="A131" s="10"/>
      <c r="B131" s="10"/>
      <c r="C131" s="10"/>
      <c r="D131" s="10"/>
      <c r="E131" s="10"/>
      <c r="F131" s="10"/>
      <c r="G131" s="10"/>
      <c r="H131" s="10"/>
      <c r="I131" s="309"/>
      <c r="J131" s="309"/>
      <c r="K131" s="309"/>
      <c r="L131" s="309"/>
      <c r="M131" s="309"/>
      <c r="N131" s="309"/>
      <c r="O131" s="10"/>
    </row>
    <row r="132" spans="1:15" x14ac:dyDescent="0.25">
      <c r="A132" s="10"/>
      <c r="B132" s="10"/>
      <c r="C132" s="10"/>
      <c r="D132" s="10"/>
      <c r="E132" s="10"/>
      <c r="F132" s="10"/>
      <c r="G132" s="10"/>
      <c r="H132" s="10"/>
      <c r="I132" s="309"/>
      <c r="J132" s="309"/>
      <c r="K132" s="309"/>
      <c r="L132" s="309"/>
      <c r="M132" s="309"/>
      <c r="N132" s="309"/>
      <c r="O132" s="10"/>
    </row>
    <row r="133" spans="1:15" x14ac:dyDescent="0.25">
      <c r="A133" s="10"/>
      <c r="B133" s="10"/>
      <c r="C133" s="10"/>
      <c r="D133" s="10"/>
      <c r="E133" s="10"/>
      <c r="F133" s="10"/>
      <c r="G133" s="10"/>
      <c r="H133" s="10"/>
      <c r="I133" s="309"/>
      <c r="J133" s="309"/>
      <c r="K133" s="309"/>
      <c r="L133" s="309"/>
      <c r="M133" s="309"/>
      <c r="N133" s="309"/>
      <c r="O133" s="10"/>
    </row>
    <row r="134" spans="1:15" x14ac:dyDescent="0.25">
      <c r="A134" s="10"/>
      <c r="B134" s="10"/>
      <c r="C134" s="10"/>
      <c r="D134" s="10"/>
      <c r="E134" s="10"/>
      <c r="F134" s="10"/>
      <c r="G134" s="10"/>
      <c r="H134" s="10"/>
      <c r="O134" s="10"/>
    </row>
    <row r="135" spans="1:15" x14ac:dyDescent="0.25">
      <c r="A135" s="10"/>
      <c r="B135" s="10"/>
      <c r="C135" s="10"/>
      <c r="D135" s="10"/>
      <c r="E135" s="10"/>
      <c r="F135" s="10"/>
      <c r="G135" s="10"/>
      <c r="H135" s="10"/>
      <c r="O135" s="10"/>
    </row>
    <row r="136" spans="1:15" x14ac:dyDescent="0.25">
      <c r="A136" s="10"/>
      <c r="B136" s="10"/>
      <c r="C136" s="10"/>
      <c r="D136" s="10"/>
      <c r="E136" s="10"/>
      <c r="F136" s="10"/>
      <c r="G136" s="10"/>
      <c r="H136" s="10"/>
      <c r="O136" s="10"/>
    </row>
    <row r="137" spans="1:15" x14ac:dyDescent="0.25">
      <c r="A137" s="10"/>
      <c r="B137" s="10"/>
      <c r="C137" s="10"/>
      <c r="D137" s="10"/>
      <c r="E137" s="10"/>
      <c r="F137" s="10"/>
      <c r="G137" s="10"/>
      <c r="H137" s="10"/>
      <c r="O137" s="10"/>
    </row>
    <row r="138" spans="1:15" x14ac:dyDescent="0.25">
      <c r="A138" s="10"/>
      <c r="B138" s="10"/>
      <c r="C138" s="10"/>
      <c r="D138" s="10"/>
      <c r="E138" s="10"/>
      <c r="F138" s="10"/>
      <c r="G138" s="10"/>
      <c r="H138" s="10"/>
      <c r="O138" s="10"/>
    </row>
    <row r="139" spans="1:15" x14ac:dyDescent="0.25">
      <c r="A139" s="10"/>
      <c r="B139" s="10"/>
      <c r="C139" s="10"/>
      <c r="D139" s="10"/>
      <c r="E139" s="10"/>
      <c r="F139" s="10"/>
      <c r="G139" s="10"/>
      <c r="H139" s="10"/>
      <c r="O139" s="10"/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O140" s="10"/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O141" s="10"/>
    </row>
    <row r="142" spans="1:15" x14ac:dyDescent="0.25">
      <c r="A142" s="10"/>
      <c r="B142" s="10"/>
      <c r="C142" s="10"/>
      <c r="D142" s="10"/>
      <c r="E142" s="10"/>
      <c r="F142" s="10"/>
      <c r="G142" s="10"/>
      <c r="H142" s="10"/>
      <c r="O142" s="10"/>
    </row>
    <row r="143" spans="1:15" x14ac:dyDescent="0.25">
      <c r="A143" s="10"/>
      <c r="B143" s="10"/>
      <c r="C143" s="10"/>
      <c r="D143" s="10"/>
      <c r="E143" s="10"/>
      <c r="F143" s="10"/>
      <c r="G143" s="10"/>
      <c r="H143" s="10"/>
      <c r="O143" s="10"/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O144" s="10"/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O145" s="309"/>
    </row>
    <row r="146" spans="1:15" x14ac:dyDescent="0.25">
      <c r="A146" s="309"/>
      <c r="B146" s="309"/>
      <c r="C146" s="309"/>
      <c r="D146" s="309"/>
      <c r="E146" s="309"/>
      <c r="F146" s="309"/>
      <c r="G146" s="309"/>
      <c r="H146" s="309"/>
      <c r="O146" s="309"/>
    </row>
    <row r="147" spans="1:15" x14ac:dyDescent="0.25">
      <c r="A147" s="309"/>
      <c r="B147" s="309"/>
      <c r="C147" s="309"/>
      <c r="D147" s="309"/>
      <c r="E147" s="309"/>
      <c r="F147" s="309"/>
      <c r="G147" s="309"/>
      <c r="H147" s="309"/>
      <c r="O147" s="309"/>
    </row>
    <row r="148" spans="1:15" x14ac:dyDescent="0.25">
      <c r="A148" s="309"/>
      <c r="B148" s="309"/>
      <c r="C148" s="309"/>
      <c r="D148" s="309"/>
      <c r="E148" s="309"/>
      <c r="F148" s="309"/>
      <c r="G148" s="309"/>
      <c r="H148" s="309"/>
      <c r="O148" s="309"/>
    </row>
    <row r="149" spans="1:15" x14ac:dyDescent="0.25">
      <c r="A149" s="309"/>
      <c r="B149" s="309"/>
      <c r="C149" s="309"/>
      <c r="D149" s="309"/>
      <c r="E149" s="309"/>
      <c r="F149" s="309"/>
      <c r="G149" s="309"/>
      <c r="H149" s="309"/>
    </row>
  </sheetData>
  <mergeCells count="113">
    <mergeCell ref="B89:D89"/>
    <mergeCell ref="E89:G89"/>
    <mergeCell ref="P72:U72"/>
    <mergeCell ref="P79:U79"/>
    <mergeCell ref="A83:C83"/>
    <mergeCell ref="D83:E83"/>
    <mergeCell ref="F83:G83"/>
    <mergeCell ref="B85:D85"/>
    <mergeCell ref="I86:N86"/>
    <mergeCell ref="B88:D88"/>
    <mergeCell ref="E88:G88"/>
    <mergeCell ref="A81:C81"/>
    <mergeCell ref="D81:E81"/>
    <mergeCell ref="F81:G81"/>
    <mergeCell ref="A82:C82"/>
    <mergeCell ref="D82:E82"/>
    <mergeCell ref="F82:G82"/>
    <mergeCell ref="A79:C79"/>
    <mergeCell ref="D79:E79"/>
    <mergeCell ref="F79:G79"/>
    <mergeCell ref="I79:N79"/>
    <mergeCell ref="A80:C80"/>
    <mergeCell ref="D80:E80"/>
    <mergeCell ref="F80:G80"/>
    <mergeCell ref="A77:C77"/>
    <mergeCell ref="D77:E77"/>
    <mergeCell ref="F77:G77"/>
    <mergeCell ref="A78:C78"/>
    <mergeCell ref="D78:E78"/>
    <mergeCell ref="F78:G78"/>
    <mergeCell ref="A75:C75"/>
    <mergeCell ref="D75:E75"/>
    <mergeCell ref="F75:G75"/>
    <mergeCell ref="A76:C76"/>
    <mergeCell ref="D76:E76"/>
    <mergeCell ref="F76:G76"/>
    <mergeCell ref="A69:G69"/>
    <mergeCell ref="A70:G70"/>
    <mergeCell ref="B72:G73"/>
    <mergeCell ref="I72:N72"/>
    <mergeCell ref="A74:C74"/>
    <mergeCell ref="D74:E74"/>
    <mergeCell ref="F74:G74"/>
    <mergeCell ref="M61:M63"/>
    <mergeCell ref="N61:N63"/>
    <mergeCell ref="O61:O63"/>
    <mergeCell ref="H62:H63"/>
    <mergeCell ref="I62:I63"/>
    <mergeCell ref="B68:F68"/>
    <mergeCell ref="A57:G57"/>
    <mergeCell ref="A60:O60"/>
    <mergeCell ref="A61:A63"/>
    <mergeCell ref="B61:C62"/>
    <mergeCell ref="D61:D63"/>
    <mergeCell ref="E61:E63"/>
    <mergeCell ref="F61:F63"/>
    <mergeCell ref="G61:G63"/>
    <mergeCell ref="H61:I61"/>
    <mergeCell ref="J61:J63"/>
    <mergeCell ref="M49:M51"/>
    <mergeCell ref="N49:N51"/>
    <mergeCell ref="O49:O51"/>
    <mergeCell ref="H50:H51"/>
    <mergeCell ref="I50:I51"/>
    <mergeCell ref="A56:G56"/>
    <mergeCell ref="A46:G46"/>
    <mergeCell ref="A48:M48"/>
    <mergeCell ref="A49:A51"/>
    <mergeCell ref="B49:C50"/>
    <mergeCell ref="D49:D51"/>
    <mergeCell ref="E49:E51"/>
    <mergeCell ref="F49:F51"/>
    <mergeCell ref="G49:G51"/>
    <mergeCell ref="H49:I49"/>
    <mergeCell ref="J49:J51"/>
    <mergeCell ref="N30:N32"/>
    <mergeCell ref="O30:O32"/>
    <mergeCell ref="H31:H32"/>
    <mergeCell ref="I31:I32"/>
    <mergeCell ref="B44:F44"/>
    <mergeCell ref="A45:G45"/>
    <mergeCell ref="A29:M29"/>
    <mergeCell ref="A30:A32"/>
    <mergeCell ref="B30:C31"/>
    <mergeCell ref="D30:D32"/>
    <mergeCell ref="E30:E32"/>
    <mergeCell ref="F30:F32"/>
    <mergeCell ref="G30:G32"/>
    <mergeCell ref="H30:I30"/>
    <mergeCell ref="J30:J32"/>
    <mergeCell ref="M30:M32"/>
    <mergeCell ref="N15:N17"/>
    <mergeCell ref="O15:O17"/>
    <mergeCell ref="I16:I17"/>
    <mergeCell ref="B25:F25"/>
    <mergeCell ref="A26:G26"/>
    <mergeCell ref="A27:G27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A11:O11"/>
  </mergeCells>
  <conditionalFormatting sqref="J74:M7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{B2E4C2DA-8634-452B-A638-68E511C11212}</x14:id>
        </ext>
      </extLst>
    </cfRule>
  </conditionalFormatting>
  <conditionalFormatting sqref="J81:M83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{FF36910D-4A03-456D-807B-C22714EA74D0}</x14:id>
        </ext>
      </extLst>
    </cfRule>
  </conditionalFormatting>
  <conditionalFormatting sqref="J88:M93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{C375FC56-8CEF-422D-97E2-34C2EF1AB969}</x14:id>
        </ext>
      </extLst>
    </cfRule>
  </conditionalFormatting>
  <conditionalFormatting sqref="J74:N7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{11D231E0-7432-4AEE-9609-F40A9F0C6B07}</x14:id>
        </ext>
      </extLst>
    </cfRule>
    <cfRule type="colorScale" priority="8">
      <colorScale>
        <cfvo type="min"/>
        <cfvo type="max"/>
        <color rgb="FFFCFCFF"/>
        <color rgb="FF63BE7B"/>
      </colorScale>
    </cfRule>
    <cfRule type="top10" dxfId="0" priority="9" rank="5"/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8:N93">
    <cfRule type="colorScale" priority="7">
      <colorScale>
        <cfvo type="min"/>
        <cfvo type="max"/>
        <color rgb="FFFCFCFF"/>
        <color rgb="FF63BE7B"/>
      </colorScale>
    </cfRule>
  </conditionalFormatting>
  <conditionalFormatting sqref="K75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{9CDA15BC-6FD4-4AAB-89F2-E5B5441302D6}</x14:id>
        </ext>
      </extLst>
    </cfRule>
  </conditionalFormatting>
  <conditionalFormatting sqref="Q74:T7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{38F014FB-B63A-491D-885A-C84716AC4719}</x14:id>
        </ext>
      </extLst>
    </cfRule>
  </conditionalFormatting>
  <conditionalFormatting sqref="Q81:T8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{9EFBD3E9-1072-4E9A-BE3B-C09A0D923864}</x14:id>
        </ext>
      </extLst>
    </cfRule>
  </conditionalFormatting>
  <conditionalFormatting sqref="Q87:U8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E4C2DA-8634-452B-A638-68E511C112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J74:M76</xm:sqref>
        </x14:conditionalFormatting>
        <x14:conditionalFormatting xmlns:xm="http://schemas.microsoft.com/office/excel/2006/main">
          <x14:cfRule type="dataBar" id="{FF36910D-4A03-456D-807B-C22714EA74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J81:M83</xm:sqref>
        </x14:conditionalFormatting>
        <x14:conditionalFormatting xmlns:xm="http://schemas.microsoft.com/office/excel/2006/main">
          <x14:cfRule type="dataBar" id="{C375FC56-8CEF-422D-97E2-34C2EF1AB96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J88:M93</xm:sqref>
        </x14:conditionalFormatting>
        <x14:conditionalFormatting xmlns:xm="http://schemas.microsoft.com/office/excel/2006/main">
          <x14:cfRule type="dataBar" id="{11D231E0-7432-4AEE-9609-F40A9F0C6B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J74:N76</xm:sqref>
        </x14:conditionalFormatting>
        <x14:conditionalFormatting xmlns:xm="http://schemas.microsoft.com/office/excel/2006/main">
          <x14:cfRule type="dataBar" id="{9CDA15BC-6FD4-4AAB-89F2-E5B5441302D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K75</xm:sqref>
        </x14:conditionalFormatting>
        <x14:conditionalFormatting xmlns:xm="http://schemas.microsoft.com/office/excel/2006/main">
          <x14:cfRule type="dataBar" id="{38F014FB-B63A-491D-885A-C84716AC47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Q74:T76</xm:sqref>
        </x14:conditionalFormatting>
        <x14:conditionalFormatting xmlns:xm="http://schemas.microsoft.com/office/excel/2006/main">
          <x14:cfRule type="dataBar" id="{9EFBD3E9-1072-4E9A-BE3B-C09A0D9238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Q81:T86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Feliz</dc:creator>
  <cp:lastModifiedBy>Terina Feliz</cp:lastModifiedBy>
  <dcterms:created xsi:type="dcterms:W3CDTF">2024-06-12T18:35:09Z</dcterms:created>
  <dcterms:modified xsi:type="dcterms:W3CDTF">2024-06-12T18:38:37Z</dcterms:modified>
</cp:coreProperties>
</file>