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Z:\1. 2024 TERINA FELIZ\TRANSPARENCIA 2024\JUNIO\"/>
    </mc:Choice>
  </mc:AlternateContent>
  <xr:revisionPtr revIDLastSave="0" documentId="8_{CC02EBBE-D625-467D-BE40-64F56BD96D86}" xr6:coauthVersionLast="47" xr6:coauthVersionMax="47" xr10:uidLastSave="{00000000-0000-0000-0000-000000000000}"/>
  <bookViews>
    <workbookView xWindow="-120" yWindow="-120" windowWidth="29040" windowHeight="15720" xr2:uid="{B33B4746-CB46-43BC-8836-3B2082E5F16A}"/>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1" i="1" l="1"/>
  <c r="M89" i="1"/>
  <c r="L89" i="1"/>
  <c r="K89" i="1"/>
  <c r="J89" i="1"/>
  <c r="U88" i="1"/>
  <c r="T88" i="1"/>
  <c r="S88" i="1"/>
  <c r="R88" i="1"/>
  <c r="Q88" i="1"/>
  <c r="D84" i="1"/>
  <c r="T79" i="1"/>
  <c r="S79" i="1"/>
  <c r="R79" i="1"/>
  <c r="U79" i="1" s="1"/>
  <c r="Q79" i="1"/>
  <c r="M77" i="1"/>
  <c r="M83" i="1" s="1"/>
  <c r="L77" i="1"/>
  <c r="L83" i="1" s="1"/>
  <c r="F77" i="1"/>
  <c r="N89" i="1" s="1"/>
  <c r="M71" i="1"/>
  <c r="N69" i="1"/>
  <c r="M69" i="1"/>
  <c r="F81" i="1" s="1"/>
  <c r="L69" i="1"/>
  <c r="M76" i="1" s="1"/>
  <c r="K69" i="1"/>
  <c r="J69" i="1"/>
  <c r="I69" i="1"/>
  <c r="H69" i="1"/>
  <c r="M91" i="1" s="1"/>
  <c r="G69" i="1"/>
  <c r="M92" i="1" s="1"/>
  <c r="A69" i="1"/>
  <c r="M90" i="1" s="1"/>
  <c r="P68" i="1"/>
  <c r="O68" i="1"/>
  <c r="P67" i="1"/>
  <c r="O67" i="1"/>
  <c r="T66" i="1"/>
  <c r="U66" i="1" s="1"/>
  <c r="P66" i="1"/>
  <c r="R66" i="1" s="1"/>
  <c r="O66" i="1"/>
  <c r="O65" i="1"/>
  <c r="O64" i="1"/>
  <c r="P63" i="1"/>
  <c r="O63" i="1"/>
  <c r="O69" i="1" s="1"/>
  <c r="M56" i="1"/>
  <c r="K93" i="1" s="1"/>
  <c r="N55" i="1"/>
  <c r="O55" i="1" s="1"/>
  <c r="N54" i="1"/>
  <c r="O54" i="1" s="1"/>
  <c r="O56" i="1" s="1"/>
  <c r="L54" i="1"/>
  <c r="K76" i="1" s="1"/>
  <c r="K54" i="1"/>
  <c r="K77" i="1" s="1"/>
  <c r="K83" i="1" s="1"/>
  <c r="J54" i="1"/>
  <c r="I54" i="1"/>
  <c r="H54" i="1"/>
  <c r="G54" i="1"/>
  <c r="K92" i="1" s="1"/>
  <c r="A54" i="1"/>
  <c r="K90" i="1" s="1"/>
  <c r="O53" i="1"/>
  <c r="O52" i="1"/>
  <c r="O51" i="1"/>
  <c r="O44" i="1"/>
  <c r="N44" i="1"/>
  <c r="N43" i="1"/>
  <c r="N45" i="1" s="1"/>
  <c r="L94" i="1" s="1"/>
  <c r="M43" i="1"/>
  <c r="L93" i="1" s="1"/>
  <c r="K43" i="1"/>
  <c r="J43" i="1"/>
  <c r="I43" i="1"/>
  <c r="H43" i="1"/>
  <c r="L91" i="1" s="1"/>
  <c r="G43" i="1"/>
  <c r="L92" i="1" s="1"/>
  <c r="A43" i="1"/>
  <c r="L90" i="1" s="1"/>
  <c r="O42" i="1"/>
  <c r="O41" i="1"/>
  <c r="L41" i="1"/>
  <c r="K41" i="1"/>
  <c r="O40" i="1"/>
  <c r="O39" i="1"/>
  <c r="O38" i="1"/>
  <c r="P37" i="1"/>
  <c r="O37" i="1"/>
  <c r="O43" i="1" s="1"/>
  <c r="O45" i="1" s="1"/>
  <c r="O36" i="1"/>
  <c r="L36" i="1"/>
  <c r="K36" i="1"/>
  <c r="O35" i="1"/>
  <c r="O34" i="1"/>
  <c r="L34" i="1"/>
  <c r="L43" i="1" s="1"/>
  <c r="L76" i="1" s="1"/>
  <c r="K34" i="1"/>
  <c r="M28" i="1"/>
  <c r="N27" i="1"/>
  <c r="O27" i="1" s="1"/>
  <c r="N26" i="1"/>
  <c r="F82" i="1" s="1"/>
  <c r="N94" i="1" s="1"/>
  <c r="M26" i="1"/>
  <c r="J93" i="1" s="1"/>
  <c r="L26" i="1"/>
  <c r="J76" i="1" s="1"/>
  <c r="K26" i="1"/>
  <c r="J77" i="1" s="1"/>
  <c r="J26" i="1"/>
  <c r="I26" i="1"/>
  <c r="H26" i="1"/>
  <c r="J91" i="1" s="1"/>
  <c r="G26" i="1"/>
  <c r="J92" i="1" s="1"/>
  <c r="A26" i="1"/>
  <c r="J90" i="1" s="1"/>
  <c r="O25" i="1"/>
  <c r="O24" i="1"/>
  <c r="O23" i="1"/>
  <c r="O22" i="1"/>
  <c r="O21" i="1"/>
  <c r="O20" i="1"/>
  <c r="O19" i="1"/>
  <c r="R18" i="1"/>
  <c r="O18" i="1"/>
  <c r="O26" i="1" s="1"/>
  <c r="O28" i="1" s="1"/>
  <c r="J78" i="1" s="1"/>
  <c r="J83" i="1" l="1"/>
  <c r="N77" i="1"/>
  <c r="N83" i="1" s="1"/>
  <c r="K78" i="1"/>
  <c r="K84" i="1" s="1"/>
  <c r="K95" i="1"/>
  <c r="K82" i="1"/>
  <c r="J82" i="1"/>
  <c r="N76" i="1"/>
  <c r="N82" i="1" s="1"/>
  <c r="J79" i="1"/>
  <c r="L82" i="1"/>
  <c r="L79" i="1"/>
  <c r="L85" i="1" s="1"/>
  <c r="L78" i="1"/>
  <c r="L84" i="1" s="1"/>
  <c r="L95" i="1"/>
  <c r="M82" i="1"/>
  <c r="N93" i="1"/>
  <c r="J84" i="1"/>
  <c r="F80" i="1"/>
  <c r="N92" i="1" s="1"/>
  <c r="M93" i="1"/>
  <c r="N28" i="1"/>
  <c r="J94" i="1" s="1"/>
  <c r="M45" i="1"/>
  <c r="N56" i="1"/>
  <c r="K94" i="1" s="1"/>
  <c r="F78" i="1"/>
  <c r="N90" i="1" s="1"/>
  <c r="F79" i="1"/>
  <c r="N91" i="1" s="1"/>
  <c r="N70" i="1"/>
  <c r="P18" i="1"/>
  <c r="O70" i="1" l="1"/>
  <c r="O71" i="1" s="1"/>
  <c r="F83" i="1"/>
  <c r="F84" i="1" s="1"/>
  <c r="J85" i="1"/>
  <c r="J95" i="1"/>
  <c r="N71" i="1"/>
  <c r="M94" i="1" s="1"/>
  <c r="K79" i="1"/>
  <c r="K85" i="1" s="1"/>
  <c r="N95" i="1" l="1"/>
  <c r="F76" i="1"/>
  <c r="M78" i="1"/>
  <c r="M95" i="1"/>
  <c r="M84" i="1" l="1"/>
  <c r="M79" i="1"/>
  <c r="N78" i="1"/>
  <c r="N84" i="1" s="1"/>
  <c r="M85" i="1" l="1"/>
  <c r="N79" i="1"/>
  <c r="N8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tc={EF179696-61C6-4EE8-8A6C-6E171EE0EBF3}</author>
    <author>tc={BFFB03F1-295E-4A6E-A4AC-7E19786E452C}</author>
  </authors>
  <commentList>
    <comment ref="C19" authorId="0" shapeId="0" xr:uid="{EF179696-61C6-4EE8-8A6C-6E171EE0EBF3}">
      <text>
        <t>[Comentario encadenado]
Su versión de Excel le permite leer este comentario encadenado; sin embargo, las ediciones que se apliquen se quitarán si el archivo se abre en una versión más reciente de Excel. Más información: https://go.microsoft.com/fwlink/?linkid=870924
Comentario:
    Debes dar el detalle, si fue una visita de seguimiento y si el técnico le compaño, sus recomendaciones de seguimiento, de acuerdo a la justificación de la solicitud del viatico y pago a facilitador.</t>
      </text>
    </comment>
    <comment ref="C21" authorId="1" shapeId="0" xr:uid="{BFFB03F1-295E-4A6E-A4AC-7E19786E452C}">
      <text>
        <t>[Comentario encadenado]
Su versión de Excel le permite leer este comentario encadenado; sin embargo, las ediciones que se apliquen se quitarán si el archivo se abre en una versión más reciente de Excel. Más información: https://go.microsoft.com/fwlink/?linkid=870924
Comentario:
    Debes dar el detalle, si fue una visita de seguimiento y si el técnico le compaño, sus recomendaciones de seguimiento, de acuerdo a la justificación de la solicitud del viatico y pago a facilitador.</t>
      </text>
    </comment>
  </commentList>
</comments>
</file>

<file path=xl/sharedStrings.xml><?xml version="1.0" encoding="utf-8"?>
<sst xmlns="http://schemas.openxmlformats.org/spreadsheetml/2006/main" count="268" uniqueCount="130">
  <si>
    <t>CONSEJO NACIONAL DE INVESTIGACIONES AGROPECUARIAS Y FORESTALES (CONIAF)</t>
  </si>
  <si>
    <t>DIRECCIÓN EJECUTIVA</t>
  </si>
  <si>
    <t>DIVISIÓN DE PLANIFICACIÓN  Y  DESARROLLO</t>
  </si>
  <si>
    <t xml:space="preserve"> EJECUCION MESUAL DE ACTIVIDADES Y PROGRAMA DE TRANSFERENCIA  PROYECTOS DE INVERSIÓN PÚBLICA</t>
  </si>
  <si>
    <t>ACTUALIZACIÓN PARA LA INNOVACIÓN TECNOLÓGICA Y COMPETITIVIDAD AGROALIMENTARIA Y  DE FOMENTO A LA EXPORTACIÓN EN LA REPÚBLICA DOMINICANA</t>
  </si>
  <si>
    <t>MES: JUNIO 2024</t>
  </si>
  <si>
    <t xml:space="preserve">DEPARTAMENTO DE AGRICULTURA COMPETITIVA           </t>
  </si>
  <si>
    <t>No.</t>
  </si>
  <si>
    <t>ACTIVIDADES</t>
  </si>
  <si>
    <t>COORDINADOR  CONIAF</t>
  </si>
  <si>
    <t>FECHA</t>
  </si>
  <si>
    <t>LUGAR</t>
  </si>
  <si>
    <t>HORAS de ACTIVIDADES</t>
  </si>
  <si>
    <t>TÉCNICOS BENEFICIADOS</t>
  </si>
  <si>
    <t>PRESUPUESTO TOTAL 2024 (RD$)</t>
  </si>
  <si>
    <t xml:space="preserve">COSTO LOGÍSTICO       </t>
  </si>
  <si>
    <t xml:space="preserve">COSTO FACILITADORES  </t>
  </si>
  <si>
    <t xml:space="preserve">COSTO TOTAL </t>
  </si>
  <si>
    <t xml:space="preserve"> </t>
  </si>
  <si>
    <t>MUJERES</t>
  </si>
  <si>
    <t xml:space="preserve"> FACILITADORES</t>
  </si>
  <si>
    <t>NOMBRE DE LA ACTIVIDAD</t>
  </si>
  <si>
    <t>HOMBRES</t>
  </si>
  <si>
    <t>COMBUSTIBLE</t>
  </si>
  <si>
    <t>VIATICOS</t>
  </si>
  <si>
    <t>Victor manuel Landa</t>
  </si>
  <si>
    <r>
      <t xml:space="preserve">Transferencia  de selección material de siembra (Banco de germoplasma) del cultivo de </t>
    </r>
    <r>
      <rPr>
        <b/>
        <sz val="11"/>
        <color theme="1"/>
        <rFont val="Cambria"/>
        <family val="1"/>
      </rPr>
      <t>Batata</t>
    </r>
  </si>
  <si>
    <t>Victor Payano y Maldané Cuello</t>
  </si>
  <si>
    <t>San Rafael del Yuma</t>
  </si>
  <si>
    <t>Juan Ramon Cedano Mateo</t>
  </si>
  <si>
    <r>
      <t xml:space="preserve">Visita de seguimiento en la parcela de </t>
    </r>
    <r>
      <rPr>
        <b/>
        <sz val="11"/>
        <rFont val="Cambria"/>
        <family val="1"/>
      </rPr>
      <t>guandul</t>
    </r>
    <r>
      <rPr>
        <sz val="11"/>
        <rFont val="Cambria"/>
        <family val="1"/>
      </rPr>
      <t xml:space="preserve"> con el investigador Juan Cedano y representantes de la Liga de Cooperativas USA. Se conversó sobre realizar los trabajos de  aplicación de un Biol para control de las tripas de la flor. </t>
    </r>
  </si>
  <si>
    <t>Mata Yaya, Provincia San Juan de la Maguana</t>
  </si>
  <si>
    <t>Salomòn  Sosa Nata</t>
  </si>
  <si>
    <r>
      <t xml:space="preserve">Se visitaron las parcelas de </t>
    </r>
    <r>
      <rPr>
        <b/>
        <sz val="11"/>
        <color theme="1"/>
        <rFont val="Cambria"/>
        <family val="1"/>
      </rPr>
      <t>Aguacate</t>
    </r>
    <r>
      <rPr>
        <sz val="11"/>
        <color theme="1"/>
        <rFont val="Cambria"/>
        <family val="1"/>
      </rPr>
      <t>. En la parcela de 300 plantas se hizo el control manual de maleza, mientras que en la parcela de 700 plantas encontramos una alta protuberancia de Malezas, debido a la incidencia de las lluvias caídas en abundancia en la zona durante el mes de Mayo</t>
    </r>
  </si>
  <si>
    <t>Juan Santiago, Provincia Elias Piña</t>
  </si>
  <si>
    <r>
      <t xml:space="preserve">Visita de seguimiento a la parcela de </t>
    </r>
    <r>
      <rPr>
        <b/>
        <sz val="11"/>
        <color theme="1"/>
        <rFont val="Cambria"/>
        <family val="1"/>
      </rPr>
      <t>café</t>
    </r>
    <r>
      <rPr>
        <sz val="11"/>
        <color theme="1"/>
        <rFont val="Cambria"/>
        <family val="1"/>
      </rPr>
      <t>. En esta parcela se observó un buen desarrollo de la etapa fenológica correspondiente a la segunda cosecha.</t>
    </r>
  </si>
  <si>
    <t>Sobador del Municipio de Hondo Valle, provincia Elias Piña</t>
  </si>
  <si>
    <r>
      <t xml:space="preserve">Se realizó una visita a San José de Ocoa con el fin de retirar y trasladar hacia Hondo valle 200 plantas de </t>
    </r>
    <r>
      <rPr>
        <b/>
        <sz val="11"/>
        <rFont val="Cambria"/>
        <family val="1"/>
      </rPr>
      <t>Aguacate Hass</t>
    </r>
    <r>
      <rPr>
        <sz val="11"/>
        <rFont val="Cambria"/>
        <family val="1"/>
      </rPr>
      <t xml:space="preserve"> para completar las plantas faltantes en las parcelas ubicadas en esta última comunidad, esto debido al índice de mortandad que ocurre en estos procesos.    </t>
    </r>
  </si>
  <si>
    <t>19-20/06/2024</t>
  </si>
  <si>
    <t>Salon Sosa Nata</t>
  </si>
  <si>
    <r>
      <t xml:space="preserve">Visita de seguimiento al estado de la plantación de </t>
    </r>
    <r>
      <rPr>
        <b/>
        <sz val="11"/>
        <rFont val="Cambria"/>
        <family val="1"/>
      </rPr>
      <t xml:space="preserve">guandul </t>
    </r>
  </si>
  <si>
    <r>
      <t xml:space="preserve">Se realizó una visita de supervisión a la parcela de </t>
    </r>
    <r>
      <rPr>
        <b/>
        <sz val="11"/>
        <rFont val="Cambria"/>
        <family val="1"/>
      </rPr>
      <t>aguacate</t>
    </r>
    <r>
      <rPr>
        <sz val="11"/>
        <rFont val="Cambria"/>
        <family val="1"/>
      </rPr>
      <t xml:space="preserve"> Municipio de Juan Santiago, provincia Elías piña, donde se realizó el control de malezas coordinado en la visita anterior. </t>
    </r>
  </si>
  <si>
    <t>Juan Santiago, provincia Elías piña</t>
  </si>
  <si>
    <t>Benjamin Toral Fernandez</t>
  </si>
  <si>
    <r>
      <t xml:space="preserve">Visita de seguimiento a la parcela de </t>
    </r>
    <r>
      <rPr>
        <b/>
        <sz val="11"/>
        <color theme="1"/>
        <rFont val="Cambria"/>
        <family val="1"/>
      </rPr>
      <t>café</t>
    </r>
    <r>
      <rPr>
        <sz val="11"/>
        <color theme="1"/>
        <rFont val="Cambria"/>
        <family val="1"/>
      </rPr>
      <t xml:space="preserve"> ubicada en Hondo Valle, verificando que la producción del fruto para la segunda cosecha va muy bien y que se realizó el control de malezas,</t>
    </r>
  </si>
  <si>
    <t>Hondo Valle (Elias Piña)</t>
  </si>
  <si>
    <t>SUB-TOTAL</t>
  </si>
  <si>
    <t>Legislación  ISR (10% sobre costo  facilitadores)</t>
  </si>
  <si>
    <t xml:space="preserve">TOTAL </t>
  </si>
  <si>
    <t xml:space="preserve">DEPARTAMENTO DE REDUCCIÓN DE LA POBREZA RURAL </t>
  </si>
  <si>
    <t xml:space="preserve">HORAS </t>
  </si>
  <si>
    <t>Juan Valdez</t>
  </si>
  <si>
    <t xml:space="preserve">Se realizo el seguimiento a las dos parcelas sembradas de yuca en Azua de ambos tipos de yuca dulce y amarga. Se observó buen desarrollo de la plantación, especialmente de la yuca amarga. La plantación de yuca dulce presento un pequeño ataque de Spodoptera frugiperda (gusano cogollero) </t>
  </si>
  <si>
    <t xml:space="preserve"> César Montero y Bienvenido Carvajal</t>
  </si>
  <si>
    <t>Azua, Tabaara Arriba</t>
  </si>
  <si>
    <t>Se realizó una visita de seguimiento en el cultivo de yuca en Elías Piña. Se realizaron trabajos de preparación de terreno junto al técnico de yuca. Este grupo de mujeres de CONAMUCA ya cuenta con los fondos para la construcción de un horno para elaboración de casabe.</t>
  </si>
  <si>
    <t xml:space="preserve">Elias Piña </t>
  </si>
  <si>
    <t xml:space="preserve">Se realizó una visita de seguimiento en el cultivo de tecnología en leche y carne en Las Matas de Farfán. Ya el terreno este arado y se planificó para la próxima visita la instalación del sistema de riego. </t>
  </si>
  <si>
    <t>Las matas de farfan, San Juan</t>
  </si>
  <si>
    <r>
      <t>Transferencia de tecnología en el cultivo de</t>
    </r>
    <r>
      <rPr>
        <b/>
        <sz val="12"/>
        <color rgb="FF000000"/>
        <rFont val="Times New Roman"/>
        <family val="1"/>
      </rPr>
      <t xml:space="preserve"> yuca en Dajabón</t>
    </r>
    <r>
      <rPr>
        <sz val="12"/>
        <color rgb="FF000000"/>
        <rFont val="Times New Roman"/>
        <family val="1"/>
      </rPr>
      <t>. Se cosecharon las variedades de las parcelas de yuca y se presentaron los resultados al Ministerio de Agricultura.</t>
    </r>
  </si>
  <si>
    <t>Bajabon</t>
  </si>
  <si>
    <r>
      <t xml:space="preserve">Se realizo  visita a el lugar donde se instalarán las parcelas </t>
    </r>
    <r>
      <rPr>
        <b/>
        <sz val="12"/>
        <color theme="1"/>
        <rFont val="Times New Roman"/>
        <family val="1"/>
      </rPr>
      <t>de yuca, dulce y amarga</t>
    </r>
    <r>
      <rPr>
        <sz val="12"/>
        <color theme="1"/>
        <rFont val="Times New Roman"/>
        <family val="1"/>
      </rPr>
      <t>. Se coordino con ISOL y FECAINMAT como se harán los cursos y que cantidad de personas serian para la siembra. En la reunión se concluyó que pondrán un técnico, para el seguimiento de las tecnologías y harán una convocatoria para el taller de inducción de la yuca.</t>
    </r>
  </si>
  <si>
    <t>Azua, Tabara Arriba</t>
  </si>
  <si>
    <t xml:space="preserve">Se procedió con la elaboración de tres quintales de bloques multinacionales en el cultivo de leche y carne en Neiba. </t>
  </si>
  <si>
    <t>Neyba(Batey 4)</t>
  </si>
  <si>
    <t xml:space="preserve">Transferencia de tecnología en leche y carne en Neyba: Se realizo una transferencia de tecnologías a varios técnicos y productores de la zona para presentarle los trabajos realizados en la parcela de Leche y Carne </t>
  </si>
  <si>
    <t xml:space="preserve">Se realizó una visita de seguimiento para el cultivo de Leche y carne para la instalación del sistema de Riego en las matas de Farfán, San Juan. </t>
  </si>
  <si>
    <t xml:space="preserve">Las Matas de Farfán, San Juan </t>
  </si>
  <si>
    <t>Analisis del suelo de aguacate</t>
  </si>
  <si>
    <t>San Juan El cercado</t>
  </si>
  <si>
    <t>TOTAL</t>
  </si>
  <si>
    <t>.</t>
  </si>
  <si>
    <t>DEPARTAMENTO DE ACCESO A LAS CIENCIAS MODERNAS</t>
  </si>
  <si>
    <t xml:space="preserve">Johuan Santos </t>
  </si>
  <si>
    <t xml:space="preserve">Seguimiento a parcela de berenjena china </t>
  </si>
  <si>
    <t>Jose Cepeda</t>
  </si>
  <si>
    <t>14 de marzo</t>
  </si>
  <si>
    <t>La Vega</t>
  </si>
  <si>
    <t>Johuan Santos y Alexis Peguero</t>
  </si>
  <si>
    <t>Elaboracion presupuesto para instalacion parcela de aji picante</t>
  </si>
  <si>
    <r>
      <t>Compra de insumos vegetales orientales (</t>
    </r>
    <r>
      <rPr>
        <b/>
        <sz val="11"/>
        <rFont val="Cambria"/>
        <family val="1"/>
      </rPr>
      <t>Aji picante</t>
    </r>
    <r>
      <rPr>
        <sz val="11"/>
        <rFont val="Cambria"/>
        <family val="1"/>
      </rPr>
      <t>)</t>
    </r>
  </si>
  <si>
    <t xml:space="preserve">DEPARTAMENTO DE MEDIO AMBIENTE Y RECURSOS NATURALES         </t>
  </si>
  <si>
    <t>HORAS TRANSFE-RENCIA</t>
  </si>
  <si>
    <t>COSTO TOTAL</t>
  </si>
  <si>
    <t>Elpio Avilès/Angel Adames.</t>
  </si>
  <si>
    <r>
      <t>Visita  y realizacion de 4ta gira en parcela de validacion para transferencia en el cultivo de</t>
    </r>
    <r>
      <rPr>
        <b/>
        <sz val="11"/>
        <rFont val="Cambria"/>
        <family val="1"/>
      </rPr>
      <t xml:space="preserve"> Arroz </t>
    </r>
    <r>
      <rPr>
        <sz val="11"/>
        <rFont val="Cambria"/>
        <family val="1"/>
      </rPr>
      <t>.</t>
    </r>
  </si>
  <si>
    <t>José A. Nova</t>
  </si>
  <si>
    <t>Nisibon, Higuey .</t>
  </si>
  <si>
    <r>
      <t>Parcelas demostrativas de</t>
    </r>
    <r>
      <rPr>
        <b/>
        <sz val="11"/>
        <rFont val="Cambria"/>
        <family val="1"/>
      </rPr>
      <t xml:space="preserve"> Batata</t>
    </r>
  </si>
  <si>
    <t>4-5/06/2024</t>
  </si>
  <si>
    <r>
      <t>Coordinar y verificar desrrollo , para programacionde cosecha parcela de validacion</t>
    </r>
    <r>
      <rPr>
        <b/>
        <sz val="12"/>
        <rFont val="Cambria"/>
        <family val="1"/>
      </rPr>
      <t xml:space="preserve"> Arroz</t>
    </r>
  </si>
  <si>
    <t>8-9/06/2024</t>
  </si>
  <si>
    <r>
      <t>Cosechas parcelas demostrativas de</t>
    </r>
    <r>
      <rPr>
        <b/>
        <sz val="12"/>
        <rFont val="Cambria"/>
        <family val="1"/>
      </rPr>
      <t xml:space="preserve"> Arroz( </t>
    </r>
    <r>
      <rPr>
        <sz val="11"/>
        <rFont val="Cambria"/>
        <family val="1"/>
      </rPr>
      <t>5ta gira tècnica)</t>
    </r>
  </si>
  <si>
    <t xml:space="preserve">Nisibon, Higuey </t>
  </si>
  <si>
    <t>Alejandro Maria Nuñez</t>
  </si>
  <si>
    <r>
      <t xml:space="preserve">Visita para coordinar el montaje y desarrollo de un “Curso sobre tecnologías de </t>
    </r>
    <r>
      <rPr>
        <b/>
        <sz val="11"/>
        <rFont val="Cambria"/>
        <family val="1"/>
      </rPr>
      <t>cacao</t>
    </r>
    <r>
      <rPr>
        <sz val="11"/>
        <rFont val="Cambria"/>
        <family val="1"/>
      </rPr>
      <t xml:space="preserve"> para Alejandro Maria Nuñezla innovación y competitividad</t>
    </r>
  </si>
  <si>
    <t>Paraiso, Barahona</t>
  </si>
  <si>
    <r>
      <t>Visita Técnica de supervisión y coordinación de las labores culturales en 
la parcela demostrativa de tecnologías para el cultivo de</t>
    </r>
    <r>
      <rPr>
        <b/>
        <sz val="11"/>
        <rFont val="Cambria"/>
        <family val="1"/>
      </rPr>
      <t xml:space="preserve"> batata </t>
    </r>
  </si>
  <si>
    <t>San Rafel del Yuma(Batey Baiguà), Higuey</t>
  </si>
  <si>
    <t xml:space="preserve">PROGRAMACION INDICADORES </t>
  </si>
  <si>
    <t>EJECUCION EN VALORES $RD.  NETO</t>
  </si>
  <si>
    <t>PROGRAMACION GASTOS JUNIO 2024</t>
  </si>
  <si>
    <t xml:space="preserve">RESUMEN PROGRAMACIÓN </t>
  </si>
  <si>
    <t>PRESUPUESTO JUNIO  2024</t>
  </si>
  <si>
    <t>EJECUCION JUNIO 2024</t>
  </si>
  <si>
    <t>DPTO</t>
  </si>
  <si>
    <t>Agric. Competitiva</t>
  </si>
  <si>
    <t>Ciencias Modernas</t>
  </si>
  <si>
    <t>Podresza Rural</t>
  </si>
  <si>
    <t>Medio Amb. Y Rec. Nat.</t>
  </si>
  <si>
    <t>PRESUPUESTO TOTAL</t>
  </si>
  <si>
    <t>TRANSFERENCIAS</t>
  </si>
  <si>
    <t>COMBUST.</t>
  </si>
  <si>
    <t>INSTALACIÓN Y VISITAS A PARCELAS DE VALIDACIÓN</t>
  </si>
  <si>
    <t>PROYECTOS</t>
  </si>
  <si>
    <t>TECNICOS BENEFICIADOS</t>
  </si>
  <si>
    <t>HORAS DE ACTIVIDAD</t>
  </si>
  <si>
    <t xml:space="preserve">EJECUCION PORCENTUAL </t>
  </si>
  <si>
    <t>PROGRAMACION   INDICADORES JUNIO 2024</t>
  </si>
  <si>
    <t xml:space="preserve">COSTO LOGÍSTICO         (RD$) </t>
  </si>
  <si>
    <t xml:space="preserve">COSTO FACILITADORES (RD$) </t>
  </si>
  <si>
    <t>OTROS COSTOS (Ley ISR)</t>
  </si>
  <si>
    <t>SEGUIMIENTO</t>
  </si>
  <si>
    <t xml:space="preserve">COSTO TOTAL      (RD$) </t>
  </si>
  <si>
    <t>BENEFICIARIOS</t>
  </si>
  <si>
    <t>HORAS/ACTV.</t>
  </si>
  <si>
    <t>COSTO LOG.</t>
  </si>
  <si>
    <t>EJECUCION %  INDICADORES POR DEPARTAMENTOS</t>
  </si>
  <si>
    <t xml:space="preserve"> COSTOFACIL.</t>
  </si>
  <si>
    <t>FACILITADORES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</si>
</sst>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5" formatCode="_-* #,##0.00\ _€_-;\-* #,##0.00\ _€_-;_-* &quot;-&quot;??\ _€_-;_-@_-"/>
    <numFmt numFmtId="166" formatCode="_-* #,##0_-;\-* #,##0_-;_-* &quot;-&quot;??_-;_-@_-"/>
    <numFmt numFmtId="167" formatCode="_(* #,##0_);_(* \(#,##0\);_(* &quot;-&quot;??_);_(@_)"/>
  </numFmts>
  <fonts count="24"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14"/>
      <name val="Cambria"/>
      <family val="1"/>
    </font>
    <font>
      <b/>
      <sz val="12"/>
      <name val="Cambria"/>
      <family val="1"/>
    </font>
    <font>
      <b/>
      <u/>
      <sz val="14"/>
      <name val="Cambria"/>
      <family val="1"/>
    </font>
    <font>
      <sz val="11"/>
      <color rgb="FFFF0000"/>
      <name val="Cambria"/>
      <family val="1"/>
    </font>
    <font>
      <sz val="11"/>
      <name val="Cambria"/>
      <family val="1"/>
    </font>
    <font>
      <b/>
      <sz val="11"/>
      <name val="Cambria"/>
      <family val="1"/>
    </font>
    <font>
      <b/>
      <sz val="10"/>
      <name val="Cambria"/>
      <family val="1"/>
    </font>
    <font>
      <sz val="10"/>
      <name val="Cambria"/>
      <family val="1"/>
    </font>
    <font>
      <sz val="11"/>
      <color theme="1"/>
      <name val="Cambria"/>
      <family val="1"/>
    </font>
    <font>
      <b/>
      <sz val="11"/>
      <color theme="1"/>
      <name val="Cambria"/>
      <family val="1"/>
    </font>
    <font>
      <b/>
      <u/>
      <sz val="11"/>
      <name val="Cambria"/>
      <family val="1"/>
    </font>
    <font>
      <b/>
      <sz val="11"/>
      <color rgb="FFFF0000"/>
      <name val="Cambria"/>
      <family val="1"/>
    </font>
    <font>
      <sz val="12"/>
      <color rgb="FF000000"/>
      <name val="Times New Roman"/>
      <family val="1"/>
    </font>
    <font>
      <b/>
      <sz val="12"/>
      <color rgb="FF000000"/>
      <name val="Times New Roman"/>
      <family val="1"/>
    </font>
    <font>
      <sz val="12"/>
      <color theme="1"/>
      <name val="Times New Roman"/>
      <family val="1"/>
    </font>
    <font>
      <b/>
      <sz val="12"/>
      <color theme="1"/>
      <name val="Times New Roman"/>
      <family val="1"/>
    </font>
    <font>
      <b/>
      <u/>
      <sz val="11"/>
      <color rgb="FFFF0000"/>
      <name val="Cambria"/>
      <family val="1"/>
    </font>
    <font>
      <b/>
      <sz val="11"/>
      <color theme="3"/>
      <name val="Cambria"/>
      <family val="1"/>
    </font>
    <font>
      <sz val="8"/>
      <color theme="1"/>
      <name val="Cambria"/>
      <family val="1"/>
    </font>
    <font>
      <sz val="9"/>
      <color indexed="81"/>
      <name val="Tahoma"/>
      <charset val="1"/>
    </font>
  </fonts>
  <fills count="8">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theme="0"/>
        <bgColor indexed="64"/>
      </patternFill>
    </fill>
    <fill>
      <patternFill patternType="solid">
        <fgColor rgb="FFFFFFFF"/>
        <bgColor rgb="FF000000"/>
      </patternFill>
    </fill>
    <fill>
      <patternFill patternType="solid">
        <fgColor rgb="FFFFFF00"/>
        <bgColor indexed="64"/>
      </patternFill>
    </fill>
    <fill>
      <patternFill patternType="solid">
        <fgColor theme="9" tint="0.79998168889431442"/>
        <bgColor indexed="64"/>
      </patternFill>
    </fill>
  </fills>
  <borders count="42">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72">
    <xf numFmtId="0" fontId="0" fillId="0" borderId="0" xfId="0"/>
    <xf numFmtId="0" fontId="4"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wrapText="1"/>
    </xf>
    <xf numFmtId="0" fontId="5" fillId="0" borderId="0" xfId="0" applyFont="1" applyAlignment="1">
      <alignment horizontal="center" wrapText="1"/>
    </xf>
    <xf numFmtId="0" fontId="4" fillId="0" borderId="0" xfId="0" applyFont="1" applyAlignment="1">
      <alignment horizontal="center" wrapText="1"/>
    </xf>
    <xf numFmtId="0" fontId="4" fillId="0" borderId="0" xfId="0" applyFont="1" applyAlignment="1">
      <alignment horizontal="center" wrapText="1"/>
    </xf>
    <xf numFmtId="43" fontId="4" fillId="0" borderId="0" xfId="1" applyFont="1" applyBorder="1" applyAlignment="1">
      <alignment horizontal="center" wrapText="1"/>
    </xf>
    <xf numFmtId="43" fontId="4" fillId="0" borderId="0" xfId="1" applyFont="1" applyBorder="1" applyAlignment="1">
      <alignment horizontal="center"/>
    </xf>
    <xf numFmtId="44" fontId="0" fillId="0" borderId="0" xfId="2" applyFont="1"/>
    <xf numFmtId="0" fontId="6" fillId="2" borderId="0" xfId="0" applyFont="1" applyFill="1" applyAlignment="1">
      <alignment horizontal="center" wrapText="1"/>
    </xf>
    <xf numFmtId="0" fontId="6" fillId="2" borderId="0" xfId="0" applyFont="1" applyFill="1" applyAlignment="1">
      <alignment horizontal="center" wrapText="1"/>
    </xf>
    <xf numFmtId="0" fontId="7" fillId="0" borderId="0" xfId="0" applyFont="1"/>
    <xf numFmtId="0" fontId="8" fillId="0" borderId="0" xfId="0" applyFont="1" applyAlignment="1">
      <alignment vertical="center" wrapText="1"/>
    </xf>
    <xf numFmtId="0" fontId="9" fillId="0" borderId="1" xfId="0" applyFont="1" applyBorder="1" applyAlignment="1">
      <alignment horizontal="left"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3" borderId="3" xfId="0" applyFont="1" applyFill="1" applyBorder="1" applyAlignment="1">
      <alignment vertical="center" wrapText="1"/>
    </xf>
    <xf numFmtId="0" fontId="11" fillId="3" borderId="9"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8" fillId="3" borderId="13" xfId="0" applyFont="1" applyFill="1" applyBorder="1" applyAlignment="1">
      <alignment horizontal="center" vertical="center"/>
    </xf>
    <xf numFmtId="0" fontId="8" fillId="4" borderId="14" xfId="0" applyFont="1" applyFill="1" applyBorder="1" applyAlignment="1">
      <alignment horizontal="center" vertical="top" wrapText="1"/>
    </xf>
    <xf numFmtId="0" fontId="12" fillId="0" borderId="0" xfId="0" applyFont="1" applyAlignment="1">
      <alignment horizontal="justify" vertical="top"/>
    </xf>
    <xf numFmtId="0" fontId="8" fillId="4" borderId="14" xfId="0" applyFont="1" applyFill="1" applyBorder="1" applyAlignment="1">
      <alignment horizontal="center" vertical="center" wrapText="1"/>
    </xf>
    <xf numFmtId="14" fontId="8" fillId="4" borderId="14" xfId="0" applyNumberFormat="1" applyFont="1" applyFill="1" applyBorder="1" applyAlignment="1">
      <alignment horizontal="center" vertical="center" wrapText="1"/>
    </xf>
    <xf numFmtId="0" fontId="8" fillId="4" borderId="14" xfId="0" applyFont="1" applyFill="1" applyBorder="1" applyAlignment="1">
      <alignment horizontal="center" vertical="center"/>
    </xf>
    <xf numFmtId="4" fontId="8" fillId="4" borderId="14" xfId="0" applyNumberFormat="1" applyFont="1" applyFill="1" applyBorder="1" applyAlignment="1">
      <alignment horizontal="center" vertical="center"/>
    </xf>
    <xf numFmtId="4" fontId="8" fillId="4" borderId="15" xfId="0" applyNumberFormat="1" applyFont="1" applyFill="1" applyBorder="1" applyAlignment="1">
      <alignment horizontal="center" vertical="center"/>
    </xf>
    <xf numFmtId="4" fontId="0" fillId="0" borderId="0" xfId="0" applyNumberFormat="1"/>
    <xf numFmtId="0" fontId="8" fillId="3" borderId="16" xfId="0" applyFont="1" applyFill="1" applyBorder="1" applyAlignment="1">
      <alignment horizontal="center" vertical="center"/>
    </xf>
    <xf numFmtId="0" fontId="8" fillId="4" borderId="16" xfId="0" applyFont="1" applyFill="1" applyBorder="1" applyAlignment="1">
      <alignment horizontal="center" vertical="top" wrapText="1"/>
    </xf>
    <xf numFmtId="0" fontId="8" fillId="4" borderId="16" xfId="0" applyFont="1" applyFill="1" applyBorder="1" applyAlignment="1">
      <alignment horizontal="left" vertical="top" wrapText="1"/>
    </xf>
    <xf numFmtId="0" fontId="8" fillId="4" borderId="16" xfId="0" applyFont="1" applyFill="1" applyBorder="1" applyAlignment="1">
      <alignment horizontal="center" vertical="center" wrapText="1"/>
    </xf>
    <xf numFmtId="14" fontId="8" fillId="4" borderId="16" xfId="0" applyNumberFormat="1" applyFont="1" applyFill="1" applyBorder="1" applyAlignment="1">
      <alignment horizontal="center" vertical="center" wrapText="1"/>
    </xf>
    <xf numFmtId="0" fontId="8" fillId="0" borderId="16" xfId="0" applyFont="1" applyBorder="1" applyAlignment="1">
      <alignment horizontal="center" vertical="center"/>
    </xf>
    <xf numFmtId="0" fontId="8" fillId="4" borderId="16" xfId="0" applyFont="1" applyFill="1" applyBorder="1" applyAlignment="1">
      <alignment horizontal="center" vertical="center"/>
    </xf>
    <xf numFmtId="4" fontId="8" fillId="4" borderId="16" xfId="0" applyNumberFormat="1" applyFont="1" applyFill="1" applyBorder="1" applyAlignment="1">
      <alignment horizontal="center" vertical="center"/>
    </xf>
    <xf numFmtId="0" fontId="12" fillId="0" borderId="16" xfId="0" applyFont="1" applyBorder="1" applyAlignment="1">
      <alignment horizontal="justify" vertical="top"/>
    </xf>
    <xf numFmtId="4" fontId="11" fillId="0" borderId="16" xfId="0" quotePrefix="1" applyNumberFormat="1" applyFont="1" applyBorder="1" applyAlignment="1">
      <alignment horizontal="center" vertical="center"/>
    </xf>
    <xf numFmtId="0" fontId="11" fillId="4" borderId="16" xfId="0" applyFont="1" applyFill="1" applyBorder="1" applyAlignment="1">
      <alignment horizontal="center" vertical="center" wrapText="1"/>
    </xf>
    <xf numFmtId="0" fontId="2" fillId="0" borderId="0" xfId="0" applyFont="1"/>
    <xf numFmtId="4" fontId="2" fillId="4" borderId="0" xfId="0" applyNumberFormat="1" applyFont="1" applyFill="1" applyAlignment="1">
      <alignment horizontal="center" wrapText="1"/>
    </xf>
    <xf numFmtId="0" fontId="2" fillId="4" borderId="0" xfId="0" applyFont="1" applyFill="1" applyAlignment="1">
      <alignment horizontal="center" wrapText="1"/>
    </xf>
    <xf numFmtId="0" fontId="12" fillId="0" borderId="16" xfId="0" applyFont="1" applyBorder="1" applyAlignment="1">
      <alignment vertical="top" wrapText="1"/>
    </xf>
    <xf numFmtId="4" fontId="11" fillId="4" borderId="16" xfId="0" applyNumberFormat="1" applyFont="1" applyFill="1" applyBorder="1" applyAlignment="1">
      <alignment horizontal="center" vertical="center"/>
    </xf>
    <xf numFmtId="0" fontId="9" fillId="3" borderId="17" xfId="0" applyFont="1" applyFill="1" applyBorder="1" applyAlignment="1">
      <alignment horizontal="center"/>
    </xf>
    <xf numFmtId="0" fontId="9" fillId="0" borderId="17" xfId="0" applyFont="1" applyBorder="1" applyAlignment="1">
      <alignment horizontal="center" vertical="center" wrapText="1"/>
    </xf>
    <xf numFmtId="43" fontId="9" fillId="4" borderId="17" xfId="1" applyFont="1" applyFill="1" applyBorder="1" applyAlignment="1">
      <alignment horizontal="center"/>
    </xf>
    <xf numFmtId="165" fontId="0" fillId="0" borderId="0" xfId="0" applyNumberFormat="1"/>
    <xf numFmtId="9" fontId="9" fillId="0" borderId="18" xfId="0" applyNumberFormat="1" applyFont="1" applyBorder="1" applyAlignment="1">
      <alignment horizontal="center" vertical="center" wrapText="1"/>
    </xf>
    <xf numFmtId="9" fontId="9" fillId="0" borderId="19" xfId="0" applyNumberFormat="1" applyFont="1" applyBorder="1" applyAlignment="1">
      <alignment horizontal="center" vertical="center" wrapText="1"/>
    </xf>
    <xf numFmtId="9" fontId="9" fillId="0" borderId="20" xfId="0" applyNumberFormat="1" applyFont="1" applyBorder="1" applyAlignment="1">
      <alignment horizontal="center" vertical="center" wrapText="1"/>
    </xf>
    <xf numFmtId="0" fontId="14" fillId="0" borderId="2" xfId="0" applyFont="1" applyBorder="1" applyAlignment="1">
      <alignment vertical="center" wrapText="1"/>
    </xf>
    <xf numFmtId="43" fontId="14" fillId="0" borderId="2" xfId="1" applyFont="1" applyBorder="1" applyAlignment="1">
      <alignment horizontal="right" vertical="center" wrapText="1"/>
    </xf>
    <xf numFmtId="43" fontId="9" fillId="0" borderId="2" xfId="1" applyFont="1" applyBorder="1" applyAlignment="1">
      <alignment horizontal="right" wrapText="1"/>
    </xf>
    <xf numFmtId="43" fontId="10" fillId="0" borderId="2" xfId="1" applyFont="1" applyBorder="1" applyAlignment="1">
      <alignment horizontal="right"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8" fillId="0" borderId="2" xfId="0" applyFont="1" applyBorder="1" applyAlignment="1">
      <alignment wrapText="1"/>
    </xf>
    <xf numFmtId="43" fontId="8" fillId="0" borderId="2" xfId="1" applyFont="1" applyBorder="1" applyAlignment="1">
      <alignment horizontal="right" wrapText="1"/>
    </xf>
    <xf numFmtId="0" fontId="15" fillId="4" borderId="0" xfId="0" applyFont="1" applyFill="1" applyAlignment="1">
      <alignment horizontal="center" vertical="center" wrapText="1"/>
    </xf>
    <xf numFmtId="0" fontId="7" fillId="4" borderId="0" xfId="0" applyFont="1" applyFill="1" applyAlignment="1">
      <alignment wrapText="1"/>
    </xf>
    <xf numFmtId="4" fontId="15" fillId="4" borderId="0" xfId="0" applyNumberFormat="1" applyFont="1" applyFill="1" applyAlignment="1">
      <alignment horizontal="right" vertical="center" wrapText="1"/>
    </xf>
    <xf numFmtId="43" fontId="15" fillId="4" borderId="0" xfId="0" applyNumberFormat="1" applyFont="1" applyFill="1" applyAlignment="1">
      <alignment horizontal="right"/>
    </xf>
    <xf numFmtId="0" fontId="9" fillId="4" borderId="1" xfId="0" applyFont="1" applyFill="1" applyBorder="1" applyAlignment="1">
      <alignment horizontal="left" wrapText="1"/>
    </xf>
    <xf numFmtId="0" fontId="15" fillId="4" borderId="1"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1" fillId="3" borderId="16" xfId="0" applyFont="1" applyFill="1" applyBorder="1" applyAlignment="1">
      <alignment horizontal="center" vertical="center" wrapText="1"/>
    </xf>
    <xf numFmtId="0" fontId="8" fillId="4" borderId="16" xfId="0" applyFont="1" applyFill="1" applyBorder="1" applyAlignment="1">
      <alignment horizontal="justify" vertical="justify" wrapText="1"/>
    </xf>
    <xf numFmtId="43" fontId="8" fillId="4" borderId="16" xfId="3" applyFont="1" applyFill="1" applyBorder="1" applyAlignment="1">
      <alignment horizontal="center" vertical="center" wrapText="1"/>
    </xf>
    <xf numFmtId="4" fontId="11" fillId="4" borderId="16" xfId="0" applyNumberFormat="1" applyFont="1" applyFill="1" applyBorder="1" applyAlignment="1">
      <alignment horizontal="center" vertical="center" wrapText="1"/>
    </xf>
    <xf numFmtId="0" fontId="8" fillId="0" borderId="16" xfId="0" applyFont="1" applyBorder="1" applyAlignment="1">
      <alignment horizontal="justify" vertical="top" wrapText="1"/>
    </xf>
    <xf numFmtId="4" fontId="8" fillId="0" borderId="16" xfId="0" applyNumberFormat="1" applyFont="1" applyBorder="1" applyAlignment="1">
      <alignment horizontal="center" vertical="center"/>
    </xf>
    <xf numFmtId="4" fontId="11" fillId="0" borderId="16" xfId="0" applyNumberFormat="1" applyFont="1" applyBorder="1" applyAlignment="1">
      <alignment horizontal="center" vertical="center" wrapText="1"/>
    </xf>
    <xf numFmtId="0" fontId="8" fillId="0" borderId="16" xfId="0" applyFont="1" applyBorder="1" applyAlignment="1">
      <alignment horizontal="center" vertical="center" wrapText="1"/>
    </xf>
    <xf numFmtId="4" fontId="12" fillId="0" borderId="16" xfId="0" applyNumberFormat="1" applyFont="1" applyBorder="1" applyAlignment="1">
      <alignment horizontal="center" vertical="center"/>
    </xf>
    <xf numFmtId="43" fontId="0" fillId="0" borderId="0" xfId="1" applyFont="1" applyFill="1"/>
    <xf numFmtId="0" fontId="9" fillId="3" borderId="16" xfId="0" applyFont="1" applyFill="1" applyBorder="1" applyAlignment="1">
      <alignment horizontal="center" vertical="center" wrapText="1"/>
    </xf>
    <xf numFmtId="0" fontId="16" fillId="0" borderId="16" xfId="0" applyFont="1" applyBorder="1" applyAlignment="1">
      <alignment horizontal="justify" vertical="center"/>
    </xf>
    <xf numFmtId="0" fontId="11" fillId="5" borderId="16" xfId="0" applyFont="1" applyFill="1" applyBorder="1" applyAlignment="1">
      <alignment horizontal="center" vertical="center"/>
    </xf>
    <xf numFmtId="4" fontId="11" fillId="0" borderId="16" xfId="0" applyNumberFormat="1" applyFont="1" applyBorder="1" applyAlignment="1">
      <alignment horizontal="center" vertical="center"/>
    </xf>
    <xf numFmtId="0" fontId="18" fillId="0" borderId="16" xfId="0" applyFont="1" applyBorder="1" applyAlignment="1">
      <alignment horizontal="left" wrapText="1"/>
    </xf>
    <xf numFmtId="0" fontId="8" fillId="3" borderId="16" xfId="0" applyFont="1" applyFill="1" applyBorder="1" applyAlignment="1">
      <alignment horizontal="center" vertical="center" wrapText="1"/>
    </xf>
    <xf numFmtId="0" fontId="7" fillId="0" borderId="16" xfId="0" applyFont="1" applyBorder="1" applyAlignment="1">
      <alignment horizontal="center" vertical="center" wrapText="1"/>
    </xf>
    <xf numFmtId="14" fontId="8" fillId="0" borderId="16" xfId="0" applyNumberFormat="1" applyFont="1" applyBorder="1" applyAlignment="1">
      <alignment horizontal="center" vertical="center" wrapText="1"/>
    </xf>
    <xf numFmtId="0" fontId="11" fillId="0" borderId="16" xfId="0" applyFont="1" applyBorder="1" applyAlignment="1">
      <alignment horizontal="center" vertical="center"/>
    </xf>
    <xf numFmtId="0" fontId="18" fillId="0" borderId="16" xfId="0" applyFont="1" applyBorder="1" applyAlignment="1">
      <alignment wrapText="1"/>
    </xf>
    <xf numFmtId="0" fontId="9" fillId="3" borderId="21"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6" xfId="0" applyFont="1" applyFill="1" applyBorder="1" applyAlignment="1">
      <alignment horizontal="center" vertical="center" wrapText="1"/>
    </xf>
    <xf numFmtId="43" fontId="9" fillId="4" borderId="16" xfId="1" applyFont="1" applyFill="1" applyBorder="1" applyAlignment="1">
      <alignment horizontal="center" vertical="center" wrapText="1"/>
    </xf>
    <xf numFmtId="43" fontId="9" fillId="4" borderId="23" xfId="1" applyFont="1" applyFill="1" applyBorder="1" applyAlignment="1">
      <alignment horizontal="center" vertical="center" wrapText="1"/>
    </xf>
    <xf numFmtId="9" fontId="9" fillId="4" borderId="24" xfId="0" applyNumberFormat="1" applyFont="1" applyFill="1" applyBorder="1" applyAlignment="1">
      <alignment horizontal="center" vertical="center" wrapText="1"/>
    </xf>
    <xf numFmtId="9" fontId="9" fillId="4" borderId="25" xfId="0" applyNumberFormat="1" applyFont="1" applyFill="1" applyBorder="1" applyAlignment="1">
      <alignment horizontal="center" vertical="center" wrapText="1"/>
    </xf>
    <xf numFmtId="9" fontId="9" fillId="4" borderId="21" xfId="0" applyNumberFormat="1" applyFont="1" applyFill="1" applyBorder="1" applyAlignment="1">
      <alignment horizontal="center" vertical="center" wrapText="1"/>
    </xf>
    <xf numFmtId="0" fontId="14" fillId="4" borderId="16" xfId="0" applyFont="1" applyFill="1" applyBorder="1" applyAlignment="1">
      <alignment horizontal="center" vertical="center" wrapText="1"/>
    </xf>
    <xf numFmtId="4" fontId="9" fillId="4" borderId="16" xfId="0" applyNumberFormat="1" applyFont="1" applyFill="1" applyBorder="1" applyAlignment="1">
      <alignment horizontal="right" vertical="center" wrapText="1"/>
    </xf>
    <xf numFmtId="43" fontId="9" fillId="4" borderId="16" xfId="1" applyFont="1" applyFill="1" applyBorder="1" applyAlignment="1">
      <alignment horizontal="right" vertical="center" wrapText="1"/>
    </xf>
    <xf numFmtId="43" fontId="9" fillId="4" borderId="23" xfId="1" applyFont="1" applyFill="1" applyBorder="1" applyAlignment="1">
      <alignment horizontal="right"/>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8" fillId="4" borderId="17" xfId="0" applyFont="1" applyFill="1" applyBorder="1" applyAlignment="1">
      <alignment wrapText="1"/>
    </xf>
    <xf numFmtId="4" fontId="9" fillId="4" borderId="17" xfId="0" applyNumberFormat="1" applyFont="1" applyFill="1" applyBorder="1" applyAlignment="1">
      <alignment horizontal="right" vertical="center" wrapText="1"/>
    </xf>
    <xf numFmtId="43" fontId="9" fillId="4" borderId="17" xfId="1" applyFont="1" applyFill="1" applyBorder="1" applyAlignment="1">
      <alignment horizontal="right" vertical="center" wrapText="1"/>
    </xf>
    <xf numFmtId="43" fontId="9" fillId="0" borderId="17" xfId="1" applyFont="1" applyBorder="1" applyAlignment="1">
      <alignment horizontal="right" wrapText="1"/>
    </xf>
    <xf numFmtId="0" fontId="9" fillId="4" borderId="1" xfId="0" applyFont="1" applyFill="1" applyBorder="1" applyAlignment="1">
      <alignment horizontal="left" vertical="center" wrapText="1"/>
    </xf>
    <xf numFmtId="0" fontId="11" fillId="3" borderId="22" xfId="0" applyFont="1" applyFill="1" applyBorder="1" applyAlignment="1">
      <alignment horizontal="center" vertical="center"/>
    </xf>
    <xf numFmtId="0" fontId="11" fillId="0" borderId="16" xfId="0" applyFont="1" applyBorder="1" applyAlignment="1">
      <alignment horizontal="center" vertical="center" wrapText="1"/>
    </xf>
    <xf numFmtId="0" fontId="11" fillId="0" borderId="16" xfId="0" applyFont="1" applyBorder="1" applyAlignment="1">
      <alignment horizontal="left" vertical="center" wrapText="1"/>
    </xf>
    <xf numFmtId="16" fontId="11" fillId="0" borderId="16" xfId="0" applyNumberFormat="1" applyFont="1" applyBorder="1" applyAlignment="1">
      <alignment horizontal="center" vertical="center" wrapText="1"/>
    </xf>
    <xf numFmtId="3" fontId="11" fillId="0" borderId="16" xfId="0" applyNumberFormat="1" applyFont="1" applyBorder="1" applyAlignment="1">
      <alignment horizontal="center" vertical="center" wrapText="1"/>
    </xf>
    <xf numFmtId="4" fontId="11" fillId="5" borderId="23" xfId="0" applyNumberFormat="1" applyFont="1" applyFill="1" applyBorder="1" applyAlignment="1">
      <alignment horizontal="center" vertical="center"/>
    </xf>
    <xf numFmtId="3" fontId="0" fillId="0" borderId="0" xfId="0" applyNumberFormat="1"/>
    <xf numFmtId="166" fontId="9" fillId="4" borderId="16" xfId="1" applyNumberFormat="1" applyFont="1" applyFill="1" applyBorder="1" applyAlignment="1">
      <alignment horizontal="center" vertical="center"/>
    </xf>
    <xf numFmtId="43" fontId="9" fillId="4" borderId="16" xfId="1" applyFont="1" applyFill="1" applyBorder="1" applyAlignment="1">
      <alignment horizontal="center" vertical="center"/>
    </xf>
    <xf numFmtId="0" fontId="20" fillId="4" borderId="16" xfId="0" applyFont="1" applyFill="1" applyBorder="1" applyAlignment="1">
      <alignment horizontal="center" vertical="center" wrapText="1"/>
    </xf>
    <xf numFmtId="4" fontId="15" fillId="4" borderId="16" xfId="0" applyNumberFormat="1" applyFont="1" applyFill="1" applyBorder="1" applyAlignment="1">
      <alignment horizontal="right" vertical="center" wrapText="1"/>
    </xf>
    <xf numFmtId="43" fontId="15" fillId="4" borderId="16" xfId="1" applyFont="1" applyFill="1" applyBorder="1" applyAlignment="1">
      <alignment horizontal="right" vertical="center" wrapText="1"/>
    </xf>
    <xf numFmtId="0" fontId="7" fillId="4" borderId="17" xfId="0" applyFont="1" applyFill="1" applyBorder="1" applyAlignment="1">
      <alignment wrapText="1"/>
    </xf>
    <xf numFmtId="4" fontId="15" fillId="4" borderId="17" xfId="0" applyNumberFormat="1" applyFont="1" applyFill="1" applyBorder="1" applyAlignment="1">
      <alignment horizontal="right" vertical="center" wrapText="1"/>
    </xf>
    <xf numFmtId="43" fontId="15" fillId="4" borderId="17" xfId="1" applyFont="1" applyFill="1" applyBorder="1" applyAlignment="1">
      <alignment horizontal="right" vertical="center" wrapText="1"/>
    </xf>
    <xf numFmtId="0" fontId="9" fillId="4" borderId="0" xfId="0" applyFont="1" applyFill="1" applyAlignment="1">
      <alignment horizontal="center" vertical="center" wrapText="1"/>
    </xf>
    <xf numFmtId="4" fontId="9" fillId="4" borderId="0" xfId="0" applyNumberFormat="1" applyFont="1" applyFill="1" applyAlignment="1">
      <alignment horizontal="right" vertical="center" wrapText="1"/>
    </xf>
    <xf numFmtId="0" fontId="8" fillId="4" borderId="0" xfId="0" applyFont="1" applyFill="1" applyAlignment="1">
      <alignment wrapText="1"/>
    </xf>
    <xf numFmtId="43" fontId="9" fillId="4" borderId="0" xfId="0" applyNumberFormat="1" applyFont="1" applyFill="1" applyAlignment="1">
      <alignment horizontal="right"/>
    </xf>
    <xf numFmtId="0" fontId="9" fillId="3" borderId="18" xfId="0" applyFont="1" applyFill="1" applyBorder="1" applyAlignment="1">
      <alignment horizontal="center"/>
    </xf>
    <xf numFmtId="4" fontId="8" fillId="4" borderId="23" xfId="0" applyNumberFormat="1" applyFont="1" applyFill="1" applyBorder="1" applyAlignment="1">
      <alignment horizontal="center" vertical="center"/>
    </xf>
    <xf numFmtId="4" fontId="8" fillId="0" borderId="23" xfId="0" applyNumberFormat="1" applyFont="1" applyBorder="1" applyAlignment="1">
      <alignment horizontal="center" vertical="center"/>
    </xf>
    <xf numFmtId="0" fontId="9" fillId="3" borderId="2" xfId="0" applyFont="1" applyFill="1" applyBorder="1" applyAlignment="1">
      <alignment horizontal="center"/>
    </xf>
    <xf numFmtId="4" fontId="9" fillId="0" borderId="17" xfId="0" applyNumberFormat="1" applyFont="1" applyBorder="1" applyAlignment="1">
      <alignment horizontal="center"/>
    </xf>
    <xf numFmtId="0" fontId="20" fillId="0" borderId="2" xfId="0" applyFont="1" applyBorder="1" applyAlignment="1">
      <alignment vertical="center" wrapText="1"/>
    </xf>
    <xf numFmtId="0" fontId="20" fillId="0" borderId="2" xfId="0" applyFont="1" applyBorder="1" applyAlignment="1">
      <alignment horizontal="right" vertical="center" wrapText="1"/>
    </xf>
    <xf numFmtId="4" fontId="9" fillId="0" borderId="2" xfId="0" applyNumberFormat="1" applyFont="1" applyBorder="1" applyAlignment="1">
      <alignment horizontal="right" wrapText="1"/>
    </xf>
    <xf numFmtId="0" fontId="7" fillId="0" borderId="2" xfId="0" applyFont="1" applyBorder="1" applyAlignment="1">
      <alignment wrapText="1"/>
    </xf>
    <xf numFmtId="0" fontId="7" fillId="0" borderId="2" xfId="0" applyFont="1" applyBorder="1" applyAlignment="1">
      <alignment horizontal="right" wrapText="1"/>
    </xf>
    <xf numFmtId="0" fontId="9" fillId="0" borderId="0" xfId="0" applyFont="1" applyAlignment="1">
      <alignment horizontal="center" vertical="center" wrapText="1"/>
    </xf>
    <xf numFmtId="0" fontId="7" fillId="0" borderId="0" xfId="0" applyFont="1" applyAlignment="1">
      <alignment wrapText="1"/>
    </xf>
    <xf numFmtId="0" fontId="7" fillId="0" borderId="0" xfId="0" applyFont="1" applyAlignment="1">
      <alignment horizontal="right" wrapText="1"/>
    </xf>
    <xf numFmtId="4" fontId="9" fillId="0" borderId="0" xfId="0" applyNumberFormat="1" applyFont="1" applyAlignment="1">
      <alignment horizontal="right" wrapText="1"/>
    </xf>
    <xf numFmtId="0" fontId="3" fillId="0" borderId="0" xfId="0" applyFont="1" applyAlignment="1">
      <alignment horizontal="center"/>
    </xf>
    <xf numFmtId="0" fontId="9" fillId="0" borderId="0" xfId="0" applyFont="1" applyAlignment="1">
      <alignment horizontal="center" vertical="center" wrapText="1"/>
    </xf>
    <xf numFmtId="0" fontId="21" fillId="0" borderId="0" xfId="0" applyFont="1" applyAlignment="1">
      <alignment horizontal="center" wrapText="1"/>
    </xf>
    <xf numFmtId="0" fontId="15" fillId="0" borderId="0" xfId="0" applyFont="1" applyAlignment="1">
      <alignment horizontal="center" wrapText="1"/>
    </xf>
    <xf numFmtId="0" fontId="3" fillId="0" borderId="10" xfId="0" applyFont="1" applyBorder="1" applyAlignment="1">
      <alignment horizontal="center"/>
    </xf>
    <xf numFmtId="0" fontId="3" fillId="0" borderId="0" xfId="0" applyFont="1" applyAlignment="1">
      <alignment horizontal="center"/>
    </xf>
    <xf numFmtId="0" fontId="9" fillId="0" borderId="1" xfId="0" applyFont="1" applyBorder="1" applyAlignment="1">
      <alignment horizontal="center" vertical="center" wrapText="1"/>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6" borderId="29" xfId="0" applyFont="1" applyFill="1" applyBorder="1" applyAlignment="1">
      <alignment wrapText="1"/>
    </xf>
    <xf numFmtId="0" fontId="5" fillId="6" borderId="30" xfId="0" applyFont="1" applyFill="1" applyBorder="1" applyAlignment="1">
      <alignment horizontal="left" wrapText="1"/>
    </xf>
    <xf numFmtId="0" fontId="5" fillId="6" borderId="30" xfId="0" applyFont="1" applyFill="1" applyBorder="1" applyAlignment="1">
      <alignment wrapText="1"/>
    </xf>
    <xf numFmtId="4" fontId="5" fillId="6" borderId="31" xfId="0" applyNumberFormat="1" applyFont="1" applyFill="1" applyBorder="1" applyAlignment="1">
      <alignment horizontal="left" wrapText="1"/>
    </xf>
    <xf numFmtId="4" fontId="9" fillId="6" borderId="2" xfId="0" applyNumberFormat="1" applyFont="1" applyFill="1" applyBorder="1" applyAlignment="1">
      <alignment horizontal="left" wrapText="1"/>
    </xf>
    <xf numFmtId="0" fontId="9" fillId="3" borderId="29" xfId="0" applyFont="1" applyFill="1" applyBorder="1" applyAlignment="1">
      <alignment wrapText="1"/>
    </xf>
    <xf numFmtId="0" fontId="5" fillId="3" borderId="30" xfId="0" applyFont="1" applyFill="1" applyBorder="1" applyAlignment="1">
      <alignment horizontal="left" wrapText="1"/>
    </xf>
    <xf numFmtId="0" fontId="5" fillId="3" borderId="30" xfId="0" applyFont="1" applyFill="1" applyBorder="1" applyAlignment="1">
      <alignment wrapText="1"/>
    </xf>
    <xf numFmtId="4" fontId="5" fillId="3" borderId="31" xfId="0" applyNumberFormat="1" applyFont="1" applyFill="1" applyBorder="1" applyAlignment="1">
      <alignment horizontal="left" wrapText="1"/>
    </xf>
    <xf numFmtId="4" fontId="9" fillId="3" borderId="2" xfId="0" applyNumberFormat="1" applyFont="1" applyFill="1" applyBorder="1" applyAlignment="1">
      <alignment horizontal="left" wrapText="1"/>
    </xf>
    <xf numFmtId="0" fontId="9" fillId="0" borderId="18" xfId="0" applyFont="1" applyBorder="1" applyAlignment="1">
      <alignment horizontal="left" wrapText="1"/>
    </xf>
    <xf numFmtId="0" fontId="9" fillId="0" borderId="19" xfId="0" applyFont="1" applyBorder="1" applyAlignment="1">
      <alignment horizontal="left" wrapText="1"/>
    </xf>
    <xf numFmtId="0" fontId="9" fillId="0" borderId="20" xfId="0" applyFont="1" applyBorder="1" applyAlignment="1">
      <alignment horizontal="left" wrapText="1"/>
    </xf>
    <xf numFmtId="4" fontId="9" fillId="0" borderId="18" xfId="0" applyNumberFormat="1" applyFont="1" applyBorder="1" applyAlignment="1">
      <alignment horizontal="center" wrapText="1"/>
    </xf>
    <xf numFmtId="4" fontId="9" fillId="0" borderId="20" xfId="0" applyNumberFormat="1" applyFont="1" applyBorder="1" applyAlignment="1">
      <alignment horizontal="center" wrapText="1"/>
    </xf>
    <xf numFmtId="4" fontId="9" fillId="0" borderId="2" xfId="0" applyNumberFormat="1" applyFont="1" applyBorder="1" applyAlignment="1">
      <alignment horizontal="center" wrapText="1"/>
    </xf>
    <xf numFmtId="0" fontId="9" fillId="3" borderId="32" xfId="0" applyFont="1" applyFill="1" applyBorder="1" applyAlignment="1">
      <alignment wrapText="1"/>
    </xf>
    <xf numFmtId="43" fontId="8" fillId="0" borderId="33" xfId="0" applyNumberFormat="1" applyFont="1" applyBorder="1" applyAlignment="1">
      <alignment horizontal="right" wrapText="1"/>
    </xf>
    <xf numFmtId="4" fontId="8" fillId="0" borderId="34" xfId="0" applyNumberFormat="1" applyFont="1" applyBorder="1" applyAlignment="1">
      <alignment horizontal="right" wrapText="1"/>
    </xf>
    <xf numFmtId="4" fontId="9" fillId="0" borderId="35" xfId="0" applyNumberFormat="1" applyFont="1" applyBorder="1" applyAlignment="1">
      <alignment horizontal="right" wrapText="1"/>
    </xf>
    <xf numFmtId="9" fontId="9" fillId="0" borderId="0" xfId="0" applyNumberFormat="1" applyFont="1" applyAlignment="1">
      <alignment horizontal="right" wrapText="1"/>
    </xf>
    <xf numFmtId="3" fontId="9" fillId="0" borderId="18" xfId="0" applyNumberFormat="1" applyFont="1" applyBorder="1" applyAlignment="1">
      <alignment horizontal="center" wrapText="1"/>
    </xf>
    <xf numFmtId="3" fontId="9" fillId="0" borderId="20" xfId="0" applyNumberFormat="1" applyFont="1" applyBorder="1" applyAlignment="1">
      <alignment horizontal="center" wrapText="1"/>
    </xf>
    <xf numFmtId="0" fontId="9" fillId="0" borderId="2" xfId="0" applyFont="1" applyBorder="1" applyAlignment="1">
      <alignment horizontal="center" vertical="center" wrapText="1"/>
    </xf>
    <xf numFmtId="10" fontId="8" fillId="4" borderId="0" xfId="0" applyNumberFormat="1" applyFont="1" applyFill="1" applyAlignment="1">
      <alignment wrapText="1"/>
    </xf>
    <xf numFmtId="0" fontId="9" fillId="3" borderId="13" xfId="0" applyFont="1" applyFill="1" applyBorder="1" applyAlignment="1">
      <alignment horizontal="center" wrapText="1"/>
    </xf>
    <xf numFmtId="4" fontId="8" fillId="4" borderId="14" xfId="0" applyNumberFormat="1" applyFont="1" applyFill="1" applyBorder="1" applyAlignment="1">
      <alignment horizontal="right" vertical="center" wrapText="1"/>
    </xf>
    <xf numFmtId="4" fontId="8" fillId="4" borderId="36" xfId="0" applyNumberFormat="1" applyFont="1" applyFill="1" applyBorder="1" applyAlignment="1">
      <alignment horizontal="right" vertical="center" wrapText="1"/>
    </xf>
    <xf numFmtId="4" fontId="9" fillId="0" borderId="23" xfId="0" applyNumberFormat="1" applyFont="1" applyBorder="1" applyAlignment="1">
      <alignment horizontal="right" wrapText="1"/>
    </xf>
    <xf numFmtId="0" fontId="10" fillId="0" borderId="18" xfId="0" applyFont="1" applyBorder="1" applyAlignment="1">
      <alignment horizontal="left" wrapText="1"/>
    </xf>
    <xf numFmtId="0" fontId="10" fillId="0" borderId="19" xfId="0" applyFont="1" applyBorder="1" applyAlignment="1">
      <alignment horizontal="left" wrapText="1"/>
    </xf>
    <xf numFmtId="0" fontId="10" fillId="0" borderId="20" xfId="0" applyFont="1" applyBorder="1" applyAlignment="1">
      <alignment horizontal="left" wrapText="1"/>
    </xf>
    <xf numFmtId="0" fontId="9" fillId="3" borderId="22" xfId="0" applyFont="1" applyFill="1" applyBorder="1" applyAlignment="1">
      <alignment wrapText="1"/>
    </xf>
    <xf numFmtId="4" fontId="8" fillId="4" borderId="16" xfId="0" applyNumberFormat="1" applyFont="1" applyFill="1" applyBorder="1" applyAlignment="1">
      <alignment horizontal="right" vertical="center" wrapText="1"/>
    </xf>
    <xf numFmtId="4" fontId="8" fillId="4" borderId="37" xfId="0" applyNumberFormat="1" applyFont="1" applyFill="1" applyBorder="1" applyAlignment="1">
      <alignment horizontal="right" vertical="center" wrapText="1"/>
    </xf>
    <xf numFmtId="4" fontId="9" fillId="7" borderId="23" xfId="0" applyNumberFormat="1" applyFont="1" applyFill="1" applyBorder="1" applyAlignment="1">
      <alignment horizontal="right" wrapText="1"/>
    </xf>
    <xf numFmtId="3" fontId="8" fillId="4" borderId="16" xfId="0" applyNumberFormat="1" applyFont="1" applyFill="1" applyBorder="1" applyAlignment="1">
      <alignment horizontal="right" vertical="center" wrapText="1"/>
    </xf>
    <xf numFmtId="3" fontId="8" fillId="4" borderId="37" xfId="0" applyNumberFormat="1" applyFont="1" applyFill="1" applyBorder="1" applyAlignment="1">
      <alignment horizontal="right" vertical="center" wrapText="1"/>
    </xf>
    <xf numFmtId="0" fontId="9" fillId="3" borderId="38" xfId="0" applyFont="1" applyFill="1" applyBorder="1" applyAlignment="1">
      <alignment wrapText="1"/>
    </xf>
    <xf numFmtId="4" fontId="9" fillId="3" borderId="39" xfId="0" applyNumberFormat="1" applyFont="1" applyFill="1" applyBorder="1" applyAlignment="1">
      <alignment horizontal="right" vertical="center" wrapText="1"/>
    </xf>
    <xf numFmtId="4" fontId="9" fillId="3" borderId="40" xfId="0" applyNumberFormat="1" applyFont="1" applyFill="1" applyBorder="1" applyAlignment="1">
      <alignment horizontal="right" vertical="center" wrapText="1"/>
    </xf>
    <xf numFmtId="4" fontId="9" fillId="3" borderId="41" xfId="0" applyNumberFormat="1" applyFont="1" applyFill="1" applyBorder="1" applyAlignment="1">
      <alignment horizontal="right" wrapText="1"/>
    </xf>
    <xf numFmtId="3" fontId="9" fillId="0" borderId="2" xfId="0" applyNumberFormat="1" applyFont="1" applyBorder="1" applyAlignment="1">
      <alignment horizontal="center" vertical="center" wrapText="1"/>
    </xf>
    <xf numFmtId="0" fontId="9" fillId="4" borderId="19" xfId="0" applyFont="1" applyFill="1" applyBorder="1" applyAlignment="1">
      <alignment horizontal="center" wrapText="1"/>
    </xf>
    <xf numFmtId="0" fontId="9" fillId="0" borderId="18" xfId="0" applyFont="1" applyBorder="1" applyAlignment="1">
      <alignment horizontal="left"/>
    </xf>
    <xf numFmtId="0" fontId="9" fillId="0" borderId="19" xfId="0" applyFont="1" applyBorder="1" applyAlignment="1">
      <alignment horizontal="left"/>
    </xf>
    <xf numFmtId="0" fontId="9" fillId="0" borderId="20" xfId="0" applyFont="1" applyBorder="1" applyAlignment="1">
      <alignment horizontal="left"/>
    </xf>
    <xf numFmtId="4" fontId="9" fillId="0" borderId="2" xfId="0" applyNumberFormat="1" applyFont="1" applyBorder="1" applyAlignment="1">
      <alignment horizontal="center" vertical="center" wrapText="1"/>
    </xf>
    <xf numFmtId="0" fontId="5" fillId="6" borderId="30" xfId="0" applyFont="1" applyFill="1" applyBorder="1"/>
    <xf numFmtId="4" fontId="5" fillId="6" borderId="31" xfId="0" applyNumberFormat="1" applyFont="1" applyFill="1" applyBorder="1" applyAlignment="1">
      <alignment horizontal="left"/>
    </xf>
    <xf numFmtId="4" fontId="5" fillId="3" borderId="31" xfId="0" applyNumberFormat="1" applyFont="1" applyFill="1" applyBorder="1" applyAlignment="1">
      <alignment horizontal="center" wrapText="1"/>
    </xf>
    <xf numFmtId="9" fontId="8" fillId="0" borderId="33" xfId="0" applyNumberFormat="1" applyFont="1" applyBorder="1" applyAlignment="1">
      <alignment horizontal="right" wrapText="1"/>
    </xf>
    <xf numFmtId="9" fontId="8" fillId="0" borderId="34" xfId="0" applyNumberFormat="1" applyFont="1" applyBorder="1" applyAlignment="1">
      <alignment horizontal="right" wrapText="1"/>
    </xf>
    <xf numFmtId="9" fontId="9" fillId="0" borderId="35" xfId="0" applyNumberFormat="1" applyFont="1" applyBorder="1" applyAlignment="1">
      <alignment horizontal="right" wrapText="1"/>
    </xf>
    <xf numFmtId="0" fontId="9" fillId="3" borderId="32" xfId="0" applyFont="1" applyFill="1" applyBorder="1"/>
    <xf numFmtId="0" fontId="8" fillId="0" borderId="33" xfId="0" applyFont="1" applyBorder="1" applyAlignment="1">
      <alignment horizontal="right" wrapText="1"/>
    </xf>
    <xf numFmtId="167" fontId="8" fillId="0" borderId="33" xfId="0" applyNumberFormat="1" applyFont="1" applyBorder="1" applyAlignment="1">
      <alignment horizontal="right" wrapText="1"/>
    </xf>
    <xf numFmtId="3" fontId="8" fillId="0" borderId="34" xfId="0" applyNumberFormat="1" applyFont="1" applyBorder="1" applyAlignment="1">
      <alignment horizontal="right" wrapText="1"/>
    </xf>
    <xf numFmtId="3" fontId="9" fillId="0" borderId="35" xfId="0" applyNumberFormat="1" applyFont="1" applyBorder="1" applyAlignment="1">
      <alignment horizontal="right" wrapText="1"/>
    </xf>
    <xf numFmtId="0" fontId="9" fillId="3" borderId="13" xfId="0" applyFont="1" applyFill="1" applyBorder="1" applyAlignment="1">
      <alignment horizontal="left"/>
    </xf>
    <xf numFmtId="0" fontId="8" fillId="4" borderId="14" xfId="0" applyFont="1" applyFill="1" applyBorder="1" applyAlignment="1">
      <alignment horizontal="right" vertical="center" wrapText="1"/>
    </xf>
    <xf numFmtId="167" fontId="8" fillId="4" borderId="14" xfId="0" applyNumberFormat="1" applyFont="1" applyFill="1" applyBorder="1" applyAlignment="1">
      <alignment horizontal="right" vertical="center" wrapText="1"/>
    </xf>
    <xf numFmtId="3" fontId="8" fillId="4" borderId="36" xfId="0" applyNumberFormat="1" applyFont="1" applyFill="1" applyBorder="1" applyAlignment="1">
      <alignment horizontal="right" vertical="center" wrapText="1"/>
    </xf>
    <xf numFmtId="0" fontId="9" fillId="3" borderId="18"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9" fillId="3" borderId="20" xfId="0" applyFont="1" applyFill="1" applyBorder="1" applyAlignment="1">
      <alignment horizontal="left" vertical="center" wrapText="1"/>
    </xf>
    <xf numFmtId="4" fontId="9" fillId="3" borderId="2" xfId="0" applyNumberFormat="1" applyFont="1" applyFill="1" applyBorder="1" applyAlignment="1">
      <alignment horizontal="center" wrapText="1"/>
    </xf>
    <xf numFmtId="4" fontId="9" fillId="7" borderId="2" xfId="0" applyNumberFormat="1" applyFont="1" applyFill="1" applyBorder="1" applyAlignment="1">
      <alignment horizontal="center" wrapText="1"/>
    </xf>
    <xf numFmtId="10" fontId="8" fillId="0" borderId="0" xfId="0" applyNumberFormat="1" applyFont="1"/>
    <xf numFmtId="0" fontId="8" fillId="0" borderId="0" xfId="0" applyFont="1"/>
    <xf numFmtId="9" fontId="9" fillId="3" borderId="39" xfId="0" applyNumberFormat="1" applyFont="1" applyFill="1" applyBorder="1" applyAlignment="1">
      <alignment horizontal="right" vertical="center" wrapText="1"/>
    </xf>
    <xf numFmtId="9" fontId="9" fillId="3" borderId="40" xfId="0" applyNumberFormat="1" applyFont="1" applyFill="1" applyBorder="1" applyAlignment="1">
      <alignment horizontal="right" vertical="center" wrapText="1"/>
    </xf>
    <xf numFmtId="9" fontId="9" fillId="3" borderId="41" xfId="0" applyNumberFormat="1" applyFont="1" applyFill="1" applyBorder="1" applyAlignment="1">
      <alignment horizontal="right" wrapText="1"/>
    </xf>
    <xf numFmtId="0" fontId="12" fillId="0" borderId="0" xfId="0" applyFont="1" applyAlignment="1">
      <alignment horizontal="left"/>
    </xf>
    <xf numFmtId="4" fontId="12" fillId="0" borderId="0" xfId="0" applyNumberFormat="1" applyFont="1" applyAlignment="1">
      <alignment horizontal="center"/>
    </xf>
    <xf numFmtId="0" fontId="12" fillId="0" borderId="0" xfId="0" applyFont="1" applyAlignment="1">
      <alignment horizontal="center"/>
    </xf>
    <xf numFmtId="43" fontId="8" fillId="4" borderId="14" xfId="1" applyFont="1" applyFill="1" applyBorder="1" applyAlignment="1">
      <alignment horizontal="right" vertical="center" wrapText="1"/>
    </xf>
    <xf numFmtId="0" fontId="12" fillId="0" borderId="0" xfId="0" applyFont="1"/>
    <xf numFmtId="0" fontId="22" fillId="0" borderId="0" xfId="0" applyFont="1" applyAlignment="1">
      <alignment horizontal="left"/>
    </xf>
    <xf numFmtId="0" fontId="12" fillId="0" borderId="0" xfId="0" applyFont="1" applyAlignment="1">
      <alignment horizontal="center" vertical="center"/>
    </xf>
    <xf numFmtId="0" fontId="9" fillId="0" borderId="1" xfId="0" applyFont="1" applyBorder="1" applyAlignment="1">
      <alignment horizontal="center"/>
    </xf>
    <xf numFmtId="43" fontId="8" fillId="4" borderId="16" xfId="1" applyFont="1" applyFill="1" applyBorder="1" applyAlignment="1">
      <alignment horizontal="right" vertical="center" wrapText="1"/>
    </xf>
    <xf numFmtId="4" fontId="12" fillId="0" borderId="0" xfId="0" applyNumberFormat="1" applyFont="1"/>
    <xf numFmtId="4" fontId="12" fillId="0" borderId="0" xfId="0" applyNumberFormat="1" applyFont="1" applyAlignment="1">
      <alignment horizontal="center" vertical="center"/>
    </xf>
    <xf numFmtId="3" fontId="9" fillId="3" borderId="39" xfId="0" applyNumberFormat="1" applyFont="1" applyFill="1" applyBorder="1" applyAlignment="1">
      <alignment horizontal="right" vertical="center" wrapText="1"/>
    </xf>
    <xf numFmtId="0" fontId="13" fillId="0" borderId="0" xfId="0" applyFont="1" applyAlignment="1">
      <alignment horizontal="left"/>
    </xf>
    <xf numFmtId="0" fontId="13" fillId="0" borderId="0" xfId="0" applyFont="1" applyAlignment="1">
      <alignment horizontal="center"/>
    </xf>
    <xf numFmtId="0" fontId="13" fillId="0" borderId="0" xfId="0" applyFont="1"/>
    <xf numFmtId="10" fontId="8" fillId="0" borderId="33" xfId="0" applyNumberFormat="1" applyFont="1" applyBorder="1" applyAlignment="1">
      <alignment horizontal="right" wrapText="1"/>
    </xf>
    <xf numFmtId="9" fontId="9" fillId="0" borderId="35" xfId="0" applyNumberFormat="1" applyFont="1" applyBorder="1" applyAlignment="1">
      <alignment wrapText="1"/>
    </xf>
    <xf numFmtId="0" fontId="12" fillId="0" borderId="0" xfId="0" applyFont="1"/>
    <xf numFmtId="0" fontId="12" fillId="0" borderId="0" xfId="0" applyFont="1" applyAlignment="1">
      <alignment horizontal="center"/>
    </xf>
    <xf numFmtId="10" fontId="8" fillId="4" borderId="14" xfId="0" applyNumberFormat="1" applyFont="1" applyFill="1" applyBorder="1" applyAlignment="1">
      <alignment horizontal="right" vertical="center" wrapText="1"/>
    </xf>
    <xf numFmtId="9" fontId="8" fillId="4" borderId="14" xfId="0" applyNumberFormat="1" applyFont="1" applyFill="1" applyBorder="1" applyAlignment="1">
      <alignment horizontal="right" vertical="center" wrapText="1"/>
    </xf>
    <xf numFmtId="9" fontId="8" fillId="4" borderId="36" xfId="0" applyNumberFormat="1" applyFont="1" applyFill="1" applyBorder="1" applyAlignment="1">
      <alignment horizontal="right" vertical="center" wrapText="1"/>
    </xf>
    <xf numFmtId="9" fontId="9" fillId="0" borderId="23" xfId="0" applyNumberFormat="1" applyFont="1" applyBorder="1" applyAlignment="1">
      <alignment wrapText="1"/>
    </xf>
    <xf numFmtId="9" fontId="9" fillId="6" borderId="23" xfId="0" applyNumberFormat="1" applyFont="1" applyFill="1" applyBorder="1" applyAlignment="1">
      <alignment wrapText="1"/>
    </xf>
    <xf numFmtId="10" fontId="9" fillId="0" borderId="23" xfId="0" applyNumberFormat="1" applyFont="1" applyBorder="1" applyAlignment="1">
      <alignment wrapText="1"/>
    </xf>
    <xf numFmtId="10" fontId="8" fillId="4" borderId="16" xfId="0" applyNumberFormat="1" applyFont="1" applyFill="1" applyBorder="1" applyAlignment="1">
      <alignment horizontal="right" vertical="center" wrapText="1"/>
    </xf>
    <xf numFmtId="9" fontId="8" fillId="4" borderId="37" xfId="0" applyNumberFormat="1" applyFont="1" applyFill="1" applyBorder="1" applyAlignment="1">
      <alignment horizontal="right" vertical="center" wrapText="1"/>
    </xf>
    <xf numFmtId="10" fontId="9" fillId="4" borderId="23" xfId="0" applyNumberFormat="1" applyFont="1" applyFill="1" applyBorder="1" applyAlignment="1">
      <alignment wrapText="1"/>
    </xf>
    <xf numFmtId="10" fontId="9" fillId="3" borderId="39" xfId="0" applyNumberFormat="1" applyFont="1" applyFill="1" applyBorder="1" applyAlignment="1">
      <alignment horizontal="right" vertical="center" wrapText="1"/>
    </xf>
    <xf numFmtId="10" fontId="9" fillId="3" borderId="40" xfId="0" applyNumberFormat="1" applyFont="1" applyFill="1" applyBorder="1" applyAlignment="1">
      <alignment horizontal="right" vertical="center" wrapText="1"/>
    </xf>
    <xf numFmtId="10" fontId="9" fillId="3" borderId="41" xfId="0" applyNumberFormat="1" applyFont="1" applyFill="1" applyBorder="1" applyAlignment="1">
      <alignment wrapText="1"/>
    </xf>
  </cellXfs>
  <cellStyles count="4">
    <cellStyle name="Millares" xfId="1" builtinId="3"/>
    <cellStyle name="Millares 2" xfId="3" xr:uid="{F71B24ED-F01F-4BC3-B22B-60A038378D91}"/>
    <cellStyle name="Moneda" xfId="2" builtinId="4"/>
    <cellStyle name="Normal" xfId="0" builtinId="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49585</xdr:colOff>
      <xdr:row>0</xdr:row>
      <xdr:rowOff>0</xdr:rowOff>
    </xdr:from>
    <xdr:to>
      <xdr:col>2</xdr:col>
      <xdr:colOff>77039</xdr:colOff>
      <xdr:row>4</xdr:row>
      <xdr:rowOff>168088</xdr:rowOff>
    </xdr:to>
    <xdr:pic>
      <xdr:nvPicPr>
        <xdr:cNvPr id="2" name="Picture 1" descr="Logo CONIAF">
          <a:extLst>
            <a:ext uri="{FF2B5EF4-FFF2-40B4-BE49-F238E27FC236}">
              <a16:creationId xmlns:a16="http://schemas.microsoft.com/office/drawing/2014/main" id="{0404BB91-FC7E-4F5F-8939-2DB8B7C8547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585" y="0"/>
          <a:ext cx="1360954" cy="787213"/>
        </a:xfrm>
        <a:prstGeom prst="rect">
          <a:avLst/>
        </a:prstGeom>
        <a:noFill/>
        <a:ln w="9525">
          <a:noFill/>
          <a:miter lim="800000"/>
          <a:headEnd/>
          <a:tailEnd/>
        </a:ln>
      </xdr:spPr>
    </xdr:pic>
    <xdr:clientData/>
  </xdr:twoCellAnchor>
</xdr:wsDr>
</file>

<file path=xl/persons/person.xml><?xml version="1.0" encoding="utf-8"?>
<personList xmlns="http://schemas.microsoft.com/office/spreadsheetml/2018/threadedcomments" xmlns:x="http://schemas.openxmlformats.org/spreadsheetml/2006/main">
  <person displayName="Carlos Sanquintin" id="{4A527D91-CA7B-408A-8028-BF3F03802631}" userId="S::carlossanquintin@coniaf.onmicrosoft.com::68a97489-eb27-4b56-90f9-d22c5b85cbf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19" dT="2022-12-27T13:28:24.76" personId="{4A527D91-CA7B-408A-8028-BF3F03802631}" id="{EF179696-61C6-4EE8-8A6C-6E171EE0EBF3}">
    <text>Debes dar el detalle, si fue una visita de seguimiento y si el técnico le compaño, sus recomendaciones de seguimiento, de acuerdo a la justificación de la solicitud del viatico y pago a facilitador.</text>
  </threadedComment>
  <threadedComment ref="C21" dT="2022-12-27T13:28:24.76" personId="{4A527D91-CA7B-408A-8028-BF3F03802631}" id="{BFFB03F1-295E-4A6E-A4AC-7E19786E452C}">
    <text>Debes dar el detalle, si fue una visita de seguimiento y si el técnico le compaño, sus recomendaciones de seguimiento, de acuerdo a la justificación de la solicitud del viatico y pago a facilitador.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7B5DE-D181-4D7A-A4FC-B0002C69C2B9}">
  <dimension ref="A1:U150"/>
  <sheetViews>
    <sheetView tabSelected="1" workbookViewId="0">
      <selection activeCell="M12" sqref="M12"/>
    </sheetView>
  </sheetViews>
  <sheetFormatPr baseColWidth="10" defaultRowHeight="15" x14ac:dyDescent="0.25"/>
  <cols>
    <col min="1" max="1" width="4" customWidth="1"/>
    <col min="2" max="2" width="16" customWidth="1"/>
    <col min="3" max="3" width="43.42578125" customWidth="1"/>
    <col min="4" max="4" width="19.140625" customWidth="1"/>
    <col min="5" max="5" width="15.140625" customWidth="1"/>
    <col min="6" max="6" width="13.140625" customWidth="1"/>
    <col min="7" max="7" width="14.28515625" customWidth="1"/>
    <col min="8" max="8" width="10" customWidth="1"/>
    <col min="9" max="9" width="18.5703125" customWidth="1"/>
    <col min="10" max="10" width="15.85546875" customWidth="1"/>
    <col min="11" max="11" width="14.5703125" customWidth="1"/>
    <col min="12" max="12" width="17.42578125" customWidth="1"/>
    <col min="13" max="13" width="17.140625" customWidth="1"/>
    <col min="14" max="14" width="16.140625" customWidth="1"/>
    <col min="15" max="15" width="14.85546875" customWidth="1"/>
    <col min="16" max="16" width="18.42578125" customWidth="1"/>
    <col min="17" max="17" width="13.85546875" bestFit="1" customWidth="1"/>
    <col min="18" max="18" width="15" customWidth="1"/>
    <col min="19" max="19" width="12.5703125" customWidth="1"/>
    <col min="20" max="20" width="13.28515625" customWidth="1"/>
    <col min="21" max="21" width="14" customWidth="1"/>
  </cols>
  <sheetData>
    <row r="1" spans="1:18" ht="18" x14ac:dyDescent="0.25">
      <c r="A1" s="1" t="s">
        <v>0</v>
      </c>
      <c r="B1" s="1"/>
      <c r="C1" s="1"/>
      <c r="D1" s="1"/>
      <c r="E1" s="1"/>
      <c r="F1" s="1"/>
      <c r="G1" s="1"/>
      <c r="H1" s="1"/>
      <c r="I1" s="1"/>
      <c r="J1" s="1"/>
      <c r="K1" s="1"/>
      <c r="L1" s="1"/>
      <c r="M1" s="1"/>
      <c r="N1" s="1"/>
      <c r="O1" s="1"/>
    </row>
    <row r="2" spans="1:18" ht="6.75" customHeight="1" x14ac:dyDescent="0.25">
      <c r="A2" s="2"/>
      <c r="B2" s="2"/>
      <c r="C2" s="2"/>
      <c r="D2" s="2"/>
      <c r="E2" s="2"/>
      <c r="F2" s="2"/>
      <c r="G2" s="2"/>
      <c r="H2" s="2"/>
      <c r="I2" s="2"/>
      <c r="J2" s="2"/>
      <c r="K2" s="2"/>
      <c r="L2" s="2"/>
      <c r="M2" s="2"/>
      <c r="N2" s="2"/>
      <c r="O2" s="2"/>
    </row>
    <row r="3" spans="1:18" ht="15.75" x14ac:dyDescent="0.25">
      <c r="A3" s="3" t="s">
        <v>1</v>
      </c>
      <c r="B3" s="3"/>
      <c r="C3" s="3"/>
      <c r="D3" s="3"/>
      <c r="E3" s="3"/>
      <c r="F3" s="3"/>
      <c r="G3" s="3"/>
      <c r="H3" s="3"/>
      <c r="I3" s="3"/>
      <c r="J3" s="3"/>
      <c r="K3" s="3"/>
      <c r="L3" s="3"/>
      <c r="M3" s="3"/>
      <c r="N3" s="3"/>
      <c r="O3" s="3"/>
    </row>
    <row r="4" spans="1:18" ht="15.75" x14ac:dyDescent="0.25">
      <c r="A4" s="3" t="s">
        <v>2</v>
      </c>
      <c r="B4" s="3"/>
      <c r="C4" s="3"/>
      <c r="D4" s="3"/>
      <c r="E4" s="3"/>
      <c r="F4" s="3"/>
      <c r="G4" s="3"/>
      <c r="H4" s="3"/>
      <c r="I4" s="3"/>
      <c r="J4" s="3"/>
      <c r="K4" s="3"/>
      <c r="L4" s="3"/>
      <c r="M4" s="3"/>
      <c r="N4" s="3"/>
      <c r="O4" s="3"/>
    </row>
    <row r="5" spans="1:18" ht="6" customHeight="1" x14ac:dyDescent="0.25">
      <c r="A5" s="4"/>
      <c r="B5" s="4"/>
      <c r="C5" s="4"/>
      <c r="D5" s="4"/>
      <c r="E5" s="4"/>
      <c r="F5" s="4"/>
      <c r="G5" s="4"/>
      <c r="H5" s="4"/>
      <c r="I5" s="4"/>
      <c r="J5" s="4"/>
      <c r="K5" s="4"/>
      <c r="L5" s="4"/>
      <c r="M5" s="4"/>
      <c r="N5" s="4"/>
      <c r="O5" s="4"/>
    </row>
    <row r="6" spans="1:18" ht="18" x14ac:dyDescent="0.25">
      <c r="A6" s="5" t="s">
        <v>3</v>
      </c>
      <c r="B6" s="5"/>
      <c r="C6" s="5"/>
      <c r="D6" s="5"/>
      <c r="E6" s="5"/>
      <c r="F6" s="5"/>
      <c r="G6" s="5"/>
      <c r="H6" s="5"/>
      <c r="I6" s="5"/>
      <c r="J6" s="5"/>
      <c r="K6" s="5"/>
      <c r="L6" s="5"/>
      <c r="M6" s="5"/>
      <c r="N6" s="5"/>
      <c r="O6" s="5"/>
    </row>
    <row r="7" spans="1:18" ht="8.25" customHeight="1" x14ac:dyDescent="0.25">
      <c r="A7" s="6"/>
      <c r="B7" s="6"/>
      <c r="C7" s="6"/>
      <c r="D7" s="6"/>
      <c r="E7" s="6"/>
      <c r="F7" s="6"/>
      <c r="G7" s="6"/>
      <c r="H7" s="6"/>
      <c r="I7" s="6"/>
      <c r="J7" s="6"/>
      <c r="K7" s="6"/>
      <c r="L7" s="6"/>
      <c r="M7" s="6"/>
      <c r="N7" s="6"/>
      <c r="O7" s="6"/>
    </row>
    <row r="8" spans="1:18" ht="18" customHeight="1" x14ac:dyDescent="0.25">
      <c r="A8" s="7" t="s">
        <v>4</v>
      </c>
      <c r="B8" s="7"/>
      <c r="C8" s="7"/>
      <c r="D8" s="7"/>
      <c r="E8" s="7"/>
      <c r="F8" s="7"/>
      <c r="G8" s="7"/>
      <c r="H8" s="7"/>
      <c r="I8" s="7"/>
      <c r="J8" s="7"/>
      <c r="K8" s="7"/>
      <c r="L8" s="7"/>
      <c r="M8" s="7"/>
      <c r="N8" s="7"/>
      <c r="O8" s="8"/>
    </row>
    <row r="9" spans="1:18" ht="18" customHeight="1" x14ac:dyDescent="0.25">
      <c r="A9" s="7"/>
      <c r="B9" s="7"/>
      <c r="C9" s="7"/>
      <c r="D9" s="7"/>
      <c r="E9" s="7"/>
      <c r="F9" s="7"/>
      <c r="G9" s="7"/>
      <c r="H9" s="7"/>
      <c r="I9" s="7"/>
      <c r="J9" s="7"/>
      <c r="K9" s="7"/>
      <c r="L9" s="7"/>
      <c r="M9" s="7"/>
      <c r="N9" s="7"/>
      <c r="O9" s="8"/>
    </row>
    <row r="10" spans="1:18" ht="18" customHeight="1" x14ac:dyDescent="0.25">
      <c r="A10" s="8"/>
      <c r="B10" s="8"/>
      <c r="C10" s="8"/>
      <c r="D10" s="8"/>
      <c r="E10" s="8"/>
      <c r="F10" s="8"/>
      <c r="G10" s="8"/>
      <c r="H10" s="8"/>
      <c r="I10" s="8"/>
      <c r="J10" s="8"/>
      <c r="K10" s="8"/>
      <c r="L10" s="8"/>
      <c r="M10" s="8"/>
      <c r="N10" s="8"/>
      <c r="O10" s="8"/>
      <c r="R10" s="9"/>
    </row>
    <row r="11" spans="1:18" ht="18" customHeight="1" x14ac:dyDescent="0.25">
      <c r="A11" s="10" t="s">
        <v>5</v>
      </c>
      <c r="B11" s="10"/>
      <c r="C11" s="10"/>
      <c r="D11" s="10"/>
      <c r="E11" s="10"/>
      <c r="F11" s="10"/>
      <c r="G11" s="10"/>
      <c r="H11" s="10"/>
      <c r="I11" s="10"/>
      <c r="J11" s="10"/>
      <c r="K11" s="10"/>
      <c r="L11" s="10"/>
      <c r="M11" s="10"/>
      <c r="N11" s="10"/>
      <c r="O11" s="11"/>
    </row>
    <row r="12" spans="1:18" x14ac:dyDescent="0.25">
      <c r="A12" s="12"/>
      <c r="B12" s="12"/>
      <c r="C12" s="12"/>
      <c r="D12" s="12"/>
      <c r="E12" s="12"/>
      <c r="F12" s="12"/>
      <c r="G12" s="12"/>
      <c r="H12" s="12"/>
      <c r="I12" s="12"/>
      <c r="J12" s="12"/>
      <c r="K12" s="12"/>
      <c r="L12" s="12"/>
      <c r="M12" s="12"/>
      <c r="N12" s="12"/>
      <c r="O12" s="12"/>
    </row>
    <row r="13" spans="1:18" x14ac:dyDescent="0.25">
      <c r="A13" s="13"/>
      <c r="B13" s="13"/>
      <c r="C13" s="13"/>
      <c r="D13" s="13"/>
      <c r="E13" s="13"/>
      <c r="F13" s="13"/>
      <c r="G13" s="13"/>
      <c r="H13" s="13"/>
      <c r="I13" s="13"/>
      <c r="J13" s="13"/>
      <c r="K13" s="13"/>
      <c r="L13" s="13"/>
      <c r="M13" s="13"/>
      <c r="N13" s="13"/>
      <c r="O13" s="12"/>
    </row>
    <row r="14" spans="1:18" ht="15.75" customHeight="1" thickBot="1" x14ac:dyDescent="0.3">
      <c r="A14" s="14" t="s">
        <v>6</v>
      </c>
      <c r="B14" s="14"/>
      <c r="C14" s="14"/>
      <c r="D14" s="14"/>
      <c r="E14" s="14"/>
      <c r="F14" s="14"/>
      <c r="G14" s="14"/>
      <c r="H14" s="14"/>
      <c r="I14" s="14"/>
      <c r="J14" s="14"/>
      <c r="K14" s="14"/>
      <c r="L14" s="14"/>
      <c r="M14" s="14"/>
      <c r="N14" s="14"/>
      <c r="O14" s="14"/>
    </row>
    <row r="15" spans="1:18" ht="27" customHeight="1" thickBot="1" x14ac:dyDescent="0.3">
      <c r="A15" s="15" t="s">
        <v>7</v>
      </c>
      <c r="B15" s="16" t="s">
        <v>8</v>
      </c>
      <c r="C15" s="17"/>
      <c r="D15" s="18" t="s">
        <v>9</v>
      </c>
      <c r="E15" s="18" t="s">
        <v>10</v>
      </c>
      <c r="F15" s="18" t="s">
        <v>11</v>
      </c>
      <c r="G15" s="18" t="s">
        <v>12</v>
      </c>
      <c r="H15" s="16" t="s">
        <v>13</v>
      </c>
      <c r="I15" s="17"/>
      <c r="J15" s="18" t="s">
        <v>14</v>
      </c>
      <c r="K15" s="19"/>
      <c r="L15" s="19"/>
      <c r="M15" s="18" t="s">
        <v>15</v>
      </c>
      <c r="N15" s="18" t="s">
        <v>16</v>
      </c>
      <c r="O15" s="20" t="s">
        <v>17</v>
      </c>
    </row>
    <row r="16" spans="1:18" ht="12" customHeight="1" thickBot="1" x14ac:dyDescent="0.3">
      <c r="A16" s="21"/>
      <c r="B16" s="22"/>
      <c r="C16" s="23"/>
      <c r="D16" s="24"/>
      <c r="E16" s="24"/>
      <c r="F16" s="24"/>
      <c r="G16" s="25"/>
      <c r="H16" s="26" t="s">
        <v>18</v>
      </c>
      <c r="I16" s="18" t="s">
        <v>19</v>
      </c>
      <c r="J16" s="27"/>
      <c r="K16" s="28"/>
      <c r="L16" s="28"/>
      <c r="M16" s="27"/>
      <c r="N16" s="24"/>
      <c r="O16" s="29"/>
    </row>
    <row r="17" spans="1:20" ht="26.25" customHeight="1" x14ac:dyDescent="0.25">
      <c r="A17" s="30"/>
      <c r="B17" s="19" t="s">
        <v>20</v>
      </c>
      <c r="C17" s="31" t="s">
        <v>21</v>
      </c>
      <c r="D17" s="24"/>
      <c r="E17" s="24"/>
      <c r="F17" s="24"/>
      <c r="G17" s="25"/>
      <c r="H17" s="32" t="s">
        <v>22</v>
      </c>
      <c r="I17" s="24"/>
      <c r="J17" s="27"/>
      <c r="K17" s="33" t="s">
        <v>23</v>
      </c>
      <c r="L17" s="33" t="s">
        <v>24</v>
      </c>
      <c r="M17" s="27"/>
      <c r="N17" s="24"/>
      <c r="O17" s="34"/>
    </row>
    <row r="18" spans="1:20" ht="91.5" hidden="1" customHeight="1" x14ac:dyDescent="0.25">
      <c r="A18" s="35">
        <v>0</v>
      </c>
      <c r="B18" s="36" t="s">
        <v>25</v>
      </c>
      <c r="C18" s="37" t="s">
        <v>26</v>
      </c>
      <c r="D18" s="38" t="s">
        <v>27</v>
      </c>
      <c r="E18" s="39"/>
      <c r="F18" s="36" t="s">
        <v>28</v>
      </c>
      <c r="G18" s="40">
        <v>0</v>
      </c>
      <c r="H18" s="40">
        <v>0</v>
      </c>
      <c r="I18" s="40">
        <v>0</v>
      </c>
      <c r="J18" s="41"/>
      <c r="K18" s="41">
        <v>0</v>
      </c>
      <c r="L18" s="41">
        <v>0</v>
      </c>
      <c r="M18" s="41">
        <v>0</v>
      </c>
      <c r="N18" s="41">
        <v>0</v>
      </c>
      <c r="O18" s="42">
        <f>M18+N18</f>
        <v>0</v>
      </c>
      <c r="P18" s="43">
        <f>K18+L18+O18</f>
        <v>0</v>
      </c>
      <c r="R18" t="e">
        <f>G18+G19+G20+G25+G34+G37+G63+G66+#REF!</f>
        <v>#REF!</v>
      </c>
    </row>
    <row r="19" spans="1:20" ht="99.75" customHeight="1" x14ac:dyDescent="0.25">
      <c r="A19" s="44">
        <v>1</v>
      </c>
      <c r="B19" s="45" t="s">
        <v>29</v>
      </c>
      <c r="C19" s="46" t="s">
        <v>30</v>
      </c>
      <c r="D19" s="47" t="s">
        <v>27</v>
      </c>
      <c r="E19" s="48">
        <v>45448</v>
      </c>
      <c r="F19" s="47" t="s">
        <v>31</v>
      </c>
      <c r="G19" s="49">
        <v>8</v>
      </c>
      <c r="H19" s="50">
        <v>0</v>
      </c>
      <c r="I19" s="50">
        <v>0</v>
      </c>
      <c r="J19" s="51">
        <v>500000</v>
      </c>
      <c r="K19" s="51">
        <v>1734</v>
      </c>
      <c r="L19" s="51">
        <v>4750</v>
      </c>
      <c r="M19" s="51"/>
      <c r="N19" s="51">
        <v>10414</v>
      </c>
      <c r="O19" s="51">
        <f>SUM(M19:N19)</f>
        <v>10414</v>
      </c>
      <c r="P19" s="43"/>
      <c r="R19" s="43"/>
    </row>
    <row r="20" spans="1:20" ht="147.75" customHeight="1" x14ac:dyDescent="0.25">
      <c r="A20" s="44">
        <v>0</v>
      </c>
      <c r="B20" s="45" t="s">
        <v>32</v>
      </c>
      <c r="C20" s="52" t="s">
        <v>33</v>
      </c>
      <c r="D20" s="47" t="s">
        <v>27</v>
      </c>
      <c r="E20" s="48">
        <v>45449</v>
      </c>
      <c r="F20" s="45" t="s">
        <v>34</v>
      </c>
      <c r="G20" s="50">
        <v>8</v>
      </c>
      <c r="H20" s="50">
        <v>0</v>
      </c>
      <c r="I20" s="50">
        <v>0</v>
      </c>
      <c r="J20" s="53">
        <v>1070000</v>
      </c>
      <c r="K20" s="51">
        <v>1733</v>
      </c>
      <c r="L20" s="51">
        <v>4750</v>
      </c>
      <c r="M20" s="51">
        <v>124760.88</v>
      </c>
      <c r="N20" s="51">
        <v>11215</v>
      </c>
      <c r="O20" s="51">
        <f>SUM(M20:N20)</f>
        <v>135975.88</v>
      </c>
      <c r="P20" s="43"/>
    </row>
    <row r="21" spans="1:20" ht="71.25" x14ac:dyDescent="0.25">
      <c r="A21" s="44">
        <v>0</v>
      </c>
      <c r="B21" s="45"/>
      <c r="C21" s="52" t="s">
        <v>35</v>
      </c>
      <c r="D21" s="47" t="s">
        <v>27</v>
      </c>
      <c r="E21" s="48">
        <v>45450</v>
      </c>
      <c r="F21" s="45" t="s">
        <v>36</v>
      </c>
      <c r="G21" s="50">
        <v>8</v>
      </c>
      <c r="H21" s="50">
        <v>0</v>
      </c>
      <c r="I21" s="50">
        <v>0</v>
      </c>
      <c r="J21" s="51"/>
      <c r="K21" s="51">
        <v>1733</v>
      </c>
      <c r="L21" s="51">
        <v>4750</v>
      </c>
      <c r="M21" s="51"/>
      <c r="N21" s="51"/>
      <c r="O21" s="51">
        <f t="shared" ref="O21:O24" si="0">SUM(M21:N21)</f>
        <v>0</v>
      </c>
      <c r="P21" s="43"/>
      <c r="Q21" s="43"/>
      <c r="S21" s="43"/>
    </row>
    <row r="22" spans="1:20" ht="85.5" x14ac:dyDescent="0.25">
      <c r="A22" s="44">
        <v>0</v>
      </c>
      <c r="B22" s="45"/>
      <c r="C22" s="46" t="s">
        <v>37</v>
      </c>
      <c r="D22" s="54" t="s">
        <v>27</v>
      </c>
      <c r="E22" s="48" t="s">
        <v>38</v>
      </c>
      <c r="F22" s="47" t="s">
        <v>34</v>
      </c>
      <c r="G22" s="49">
        <v>8</v>
      </c>
      <c r="H22" s="50">
        <v>0</v>
      </c>
      <c r="I22" s="50">
        <v>0</v>
      </c>
      <c r="J22" s="53"/>
      <c r="K22" s="51">
        <v>5100</v>
      </c>
      <c r="L22" s="51">
        <v>14250</v>
      </c>
      <c r="M22" s="51"/>
      <c r="N22" s="51"/>
      <c r="O22" s="51">
        <f t="shared" si="0"/>
        <v>0</v>
      </c>
      <c r="P22" s="43"/>
      <c r="Q22" s="43"/>
      <c r="R22" s="43"/>
      <c r="S22" s="43"/>
      <c r="T22" s="43"/>
    </row>
    <row r="23" spans="1:20" ht="57" x14ac:dyDescent="0.25">
      <c r="A23" s="44">
        <v>1</v>
      </c>
      <c r="B23" s="45" t="s">
        <v>39</v>
      </c>
      <c r="C23" s="46" t="s">
        <v>40</v>
      </c>
      <c r="D23" s="54" t="s">
        <v>27</v>
      </c>
      <c r="E23" s="48">
        <v>45469</v>
      </c>
      <c r="F23" s="47" t="s">
        <v>31</v>
      </c>
      <c r="G23" s="49">
        <v>16</v>
      </c>
      <c r="H23" s="50">
        <v>0</v>
      </c>
      <c r="I23" s="50">
        <v>0</v>
      </c>
      <c r="J23" s="53"/>
      <c r="K23" s="51">
        <v>2600</v>
      </c>
      <c r="L23" s="51">
        <v>9125</v>
      </c>
      <c r="M23" s="51">
        <v>26048.25</v>
      </c>
      <c r="N23" s="51">
        <v>10414</v>
      </c>
      <c r="O23" s="51">
        <f t="shared" si="0"/>
        <v>36462.25</v>
      </c>
      <c r="P23" s="43"/>
      <c r="Q23" s="55"/>
      <c r="R23" s="43"/>
      <c r="S23" s="43"/>
      <c r="T23" s="43"/>
    </row>
    <row r="24" spans="1:20" ht="91.5" customHeight="1" x14ac:dyDescent="0.25">
      <c r="A24" s="44">
        <v>0</v>
      </c>
      <c r="B24" s="45"/>
      <c r="C24" s="46" t="s">
        <v>41</v>
      </c>
      <c r="D24" s="54" t="s">
        <v>27</v>
      </c>
      <c r="E24" s="48">
        <v>45470</v>
      </c>
      <c r="F24" s="47" t="s">
        <v>42</v>
      </c>
      <c r="G24" s="50">
        <v>8</v>
      </c>
      <c r="H24" s="50">
        <v>0</v>
      </c>
      <c r="I24" s="50">
        <v>0</v>
      </c>
      <c r="J24" s="53">
        <v>650000</v>
      </c>
      <c r="K24" s="51">
        <v>1300</v>
      </c>
      <c r="L24" s="51">
        <v>4562</v>
      </c>
      <c r="M24" s="51"/>
      <c r="N24" s="51">
        <v>0</v>
      </c>
      <c r="O24" s="51">
        <f t="shared" si="0"/>
        <v>0</v>
      </c>
      <c r="P24" s="43"/>
      <c r="Q24" s="56"/>
      <c r="R24" s="57"/>
      <c r="S24" s="43"/>
    </row>
    <row r="25" spans="1:20" ht="93" customHeight="1" x14ac:dyDescent="0.25">
      <c r="A25" s="44">
        <v>1</v>
      </c>
      <c r="B25" s="45" t="s">
        <v>43</v>
      </c>
      <c r="C25" s="58" t="s">
        <v>44</v>
      </c>
      <c r="D25" s="47" t="s">
        <v>27</v>
      </c>
      <c r="E25" s="48">
        <v>45471</v>
      </c>
      <c r="F25" s="47" t="s">
        <v>45</v>
      </c>
      <c r="G25" s="50">
        <v>16</v>
      </c>
      <c r="H25" s="50">
        <v>0</v>
      </c>
      <c r="I25" s="50">
        <v>0</v>
      </c>
      <c r="J25" s="51">
        <v>280000</v>
      </c>
      <c r="K25" s="51">
        <v>1300</v>
      </c>
      <c r="L25" s="51">
        <v>4563</v>
      </c>
      <c r="M25" s="59">
        <v>23059.54</v>
      </c>
      <c r="N25" s="51">
        <v>11215</v>
      </c>
      <c r="O25" s="51">
        <f>SUM(M25:N25)</f>
        <v>34274.54</v>
      </c>
      <c r="P25" s="43"/>
      <c r="Q25" s="55"/>
    </row>
    <row r="26" spans="1:20" ht="15.75" customHeight="1" thickBot="1" x14ac:dyDescent="0.3">
      <c r="A26" s="60">
        <f>SUM(A18:A25)</f>
        <v>3</v>
      </c>
      <c r="B26" s="61" t="s">
        <v>46</v>
      </c>
      <c r="C26" s="61"/>
      <c r="D26" s="61"/>
      <c r="E26" s="61"/>
      <c r="F26" s="61"/>
      <c r="G26" s="62">
        <f>SUM(G18:G25)</f>
        <v>72</v>
      </c>
      <c r="H26" s="62">
        <f t="shared" ref="H26:M26" si="1">SUM(H18:H25)</f>
        <v>0</v>
      </c>
      <c r="I26" s="62">
        <f t="shared" si="1"/>
        <v>0</v>
      </c>
      <c r="J26" s="62">
        <f>SUM(J18:J25)</f>
        <v>2500000</v>
      </c>
      <c r="K26" s="62">
        <f>SUM(K18:K25)</f>
        <v>15500</v>
      </c>
      <c r="L26" s="62">
        <f>SUM(L18:L25)</f>
        <v>46750</v>
      </c>
      <c r="M26" s="62">
        <f t="shared" si="1"/>
        <v>173868.67</v>
      </c>
      <c r="N26" s="62">
        <f>SUM(N18:N25)</f>
        <v>43258</v>
      </c>
      <c r="O26" s="62">
        <f>SUM(O18:O25)</f>
        <v>217126.67</v>
      </c>
      <c r="P26" s="63"/>
      <c r="Q26" s="63"/>
    </row>
    <row r="27" spans="1:20" ht="15.75" customHeight="1" thickBot="1" x14ac:dyDescent="0.3">
      <c r="A27" s="64" t="s">
        <v>47</v>
      </c>
      <c r="B27" s="65"/>
      <c r="C27" s="65"/>
      <c r="D27" s="65"/>
      <c r="E27" s="65"/>
      <c r="F27" s="65"/>
      <c r="G27" s="66"/>
      <c r="H27" s="67"/>
      <c r="I27" s="67"/>
      <c r="J27" s="68"/>
      <c r="K27" s="68"/>
      <c r="L27" s="68"/>
      <c r="M27" s="69">
        <v>0</v>
      </c>
      <c r="N27" s="69">
        <f>N26*-0.1</f>
        <v>-4325.8</v>
      </c>
      <c r="O27" s="70">
        <f>N27</f>
        <v>-4325.8</v>
      </c>
    </row>
    <row r="28" spans="1:20" ht="15.75" customHeight="1" thickBot="1" x14ac:dyDescent="0.3">
      <c r="A28" s="71" t="s">
        <v>48</v>
      </c>
      <c r="B28" s="72"/>
      <c r="C28" s="72"/>
      <c r="D28" s="72"/>
      <c r="E28" s="72"/>
      <c r="F28" s="72"/>
      <c r="G28" s="73"/>
      <c r="H28" s="74"/>
      <c r="I28" s="74"/>
      <c r="J28" s="75"/>
      <c r="K28" s="75"/>
      <c r="L28" s="75"/>
      <c r="M28" s="69">
        <f>+M26+M27</f>
        <v>173868.67</v>
      </c>
      <c r="N28" s="69">
        <f>+N26+N27</f>
        <v>38932.199999999997</v>
      </c>
      <c r="O28" s="70">
        <f>+O26+O27</f>
        <v>212800.87000000002</v>
      </c>
    </row>
    <row r="29" spans="1:20" x14ac:dyDescent="0.25">
      <c r="A29" s="76"/>
      <c r="B29" s="76"/>
      <c r="C29" s="76"/>
      <c r="D29" s="76"/>
      <c r="E29" s="76"/>
      <c r="F29" s="76"/>
      <c r="G29" s="76"/>
      <c r="H29" s="77"/>
      <c r="I29" s="77"/>
      <c r="J29" s="78"/>
      <c r="K29" s="78"/>
      <c r="L29" s="78"/>
      <c r="M29" s="78"/>
      <c r="N29" s="78"/>
      <c r="O29" s="79"/>
    </row>
    <row r="30" spans="1:20" ht="16.5" customHeight="1" thickBot="1" x14ac:dyDescent="0.3">
      <c r="A30" s="80" t="s">
        <v>49</v>
      </c>
      <c r="B30" s="80"/>
      <c r="C30" s="80"/>
      <c r="D30" s="80"/>
      <c r="E30" s="80"/>
      <c r="F30" s="80"/>
      <c r="G30" s="80"/>
      <c r="H30" s="80"/>
      <c r="I30" s="80"/>
      <c r="J30" s="80"/>
      <c r="K30" s="80"/>
      <c r="L30" s="80"/>
      <c r="M30" s="80"/>
      <c r="N30" s="81"/>
      <c r="O30" s="81"/>
    </row>
    <row r="31" spans="1:20" ht="23.25" customHeight="1" thickBot="1" x14ac:dyDescent="0.3">
      <c r="A31" s="15" t="s">
        <v>7</v>
      </c>
      <c r="B31" s="16" t="s">
        <v>8</v>
      </c>
      <c r="C31" s="17"/>
      <c r="D31" s="18" t="s">
        <v>9</v>
      </c>
      <c r="E31" s="18" t="s">
        <v>10</v>
      </c>
      <c r="F31" s="18" t="s">
        <v>11</v>
      </c>
      <c r="G31" s="18" t="s">
        <v>50</v>
      </c>
      <c r="H31" s="16" t="s">
        <v>13</v>
      </c>
      <c r="I31" s="17"/>
      <c r="J31" s="18" t="s">
        <v>14</v>
      </c>
      <c r="K31" s="19"/>
      <c r="L31" s="19"/>
      <c r="M31" s="18" t="s">
        <v>15</v>
      </c>
      <c r="N31" s="18" t="s">
        <v>16</v>
      </c>
      <c r="O31" s="20" t="s">
        <v>17</v>
      </c>
    </row>
    <row r="32" spans="1:20" ht="0.75" customHeight="1" thickBot="1" x14ac:dyDescent="0.3">
      <c r="A32" s="21"/>
      <c r="B32" s="22"/>
      <c r="C32" s="23"/>
      <c r="D32" s="24"/>
      <c r="E32" s="24"/>
      <c r="F32" s="24"/>
      <c r="G32" s="25"/>
      <c r="H32" s="18" t="s">
        <v>22</v>
      </c>
      <c r="I32" s="18" t="s">
        <v>19</v>
      </c>
      <c r="J32" s="27"/>
      <c r="K32" s="28"/>
      <c r="L32" s="28"/>
      <c r="M32" s="27"/>
      <c r="N32" s="24"/>
      <c r="O32" s="29"/>
    </row>
    <row r="33" spans="1:19" ht="28.5" customHeight="1" x14ac:dyDescent="0.25">
      <c r="A33" s="30"/>
      <c r="B33" s="82" t="s">
        <v>20</v>
      </c>
      <c r="C33" s="31" t="s">
        <v>21</v>
      </c>
      <c r="D33" s="24"/>
      <c r="E33" s="24"/>
      <c r="F33" s="24"/>
      <c r="G33" s="25"/>
      <c r="H33" s="24"/>
      <c r="I33" s="24"/>
      <c r="J33" s="27"/>
      <c r="K33" s="33" t="s">
        <v>23</v>
      </c>
      <c r="L33" s="33" t="s">
        <v>24</v>
      </c>
      <c r="M33" s="27"/>
      <c r="N33" s="24"/>
      <c r="O33" s="34"/>
    </row>
    <row r="34" spans="1:19" ht="120.75" customHeight="1" x14ac:dyDescent="0.25">
      <c r="A34" s="83">
        <v>1</v>
      </c>
      <c r="B34" s="47" t="s">
        <v>51</v>
      </c>
      <c r="C34" s="84" t="s">
        <v>52</v>
      </c>
      <c r="D34" s="47" t="s">
        <v>53</v>
      </c>
      <c r="E34" s="48">
        <v>45455</v>
      </c>
      <c r="F34" s="47" t="s">
        <v>54</v>
      </c>
      <c r="G34" s="50">
        <v>8</v>
      </c>
      <c r="H34" s="50">
        <v>0</v>
      </c>
      <c r="I34" s="50">
        <v>0</v>
      </c>
      <c r="J34" s="51">
        <v>650000</v>
      </c>
      <c r="K34" s="51">
        <f>5000*0.3</f>
        <v>1500</v>
      </c>
      <c r="L34" s="85">
        <f>(11650+14250)*0.3</f>
        <v>7770</v>
      </c>
      <c r="M34" s="51"/>
      <c r="N34" s="51">
        <v>11215</v>
      </c>
      <c r="O34" s="86">
        <f>SUM(M34:N34)</f>
        <v>11215</v>
      </c>
      <c r="P34" s="43"/>
    </row>
    <row r="35" spans="1:19" ht="97.5" customHeight="1" x14ac:dyDescent="0.25">
      <c r="A35" s="83">
        <v>0</v>
      </c>
      <c r="B35" s="47" t="s">
        <v>51</v>
      </c>
      <c r="C35" s="87" t="s">
        <v>55</v>
      </c>
      <c r="D35" s="47" t="s">
        <v>53</v>
      </c>
      <c r="E35" s="48">
        <v>45456</v>
      </c>
      <c r="F35" s="47" t="s">
        <v>56</v>
      </c>
      <c r="G35" s="50">
        <v>8</v>
      </c>
      <c r="H35" s="50"/>
      <c r="I35" s="50"/>
      <c r="J35" s="51"/>
      <c r="K35" s="88">
        <v>2000</v>
      </c>
      <c r="L35" s="88">
        <v>10360</v>
      </c>
      <c r="M35" s="88">
        <v>36169.019999999997</v>
      </c>
      <c r="N35" s="88">
        <v>11215</v>
      </c>
      <c r="O35" s="89">
        <f>SUM(M35:N35)</f>
        <v>47384.02</v>
      </c>
    </row>
    <row r="36" spans="1:19" ht="76.5" customHeight="1" x14ac:dyDescent="0.25">
      <c r="A36" s="83">
        <v>0</v>
      </c>
      <c r="B36" s="47"/>
      <c r="C36" s="87" t="s">
        <v>57</v>
      </c>
      <c r="D36" s="47" t="s">
        <v>53</v>
      </c>
      <c r="E36" s="48">
        <v>45457</v>
      </c>
      <c r="F36" s="90" t="s">
        <v>58</v>
      </c>
      <c r="G36" s="50">
        <v>8</v>
      </c>
      <c r="H36" s="50"/>
      <c r="I36" s="50"/>
      <c r="J36" s="51"/>
      <c r="K36" s="51">
        <f>5000*0.3</f>
        <v>1500</v>
      </c>
      <c r="L36" s="85">
        <f>(11650+14250)*0.3</f>
        <v>7770</v>
      </c>
      <c r="M36" s="91">
        <v>37284.75</v>
      </c>
      <c r="N36" s="88"/>
      <c r="O36" s="89">
        <f>SUM(M36:N36)</f>
        <v>37284.75</v>
      </c>
      <c r="P36" s="92"/>
      <c r="Q36" s="63"/>
    </row>
    <row r="37" spans="1:19" ht="78.75" hidden="1" x14ac:dyDescent="0.25">
      <c r="A37" s="93"/>
      <c r="B37" s="47" t="s">
        <v>51</v>
      </c>
      <c r="C37" s="94" t="s">
        <v>59</v>
      </c>
      <c r="D37" s="47" t="s">
        <v>53</v>
      </c>
      <c r="E37" s="48"/>
      <c r="F37" s="47" t="s">
        <v>60</v>
      </c>
      <c r="G37" s="95">
        <v>0</v>
      </c>
      <c r="H37" s="50">
        <v>0</v>
      </c>
      <c r="I37" s="50">
        <v>0</v>
      </c>
      <c r="J37" s="59"/>
      <c r="K37" s="59">
        <v>0</v>
      </c>
      <c r="L37" s="59">
        <v>0</v>
      </c>
      <c r="M37" s="96"/>
      <c r="N37" s="96">
        <v>0</v>
      </c>
      <c r="O37" s="86">
        <f t="shared" ref="O37:O38" si="2">SUM(M37:N37)</f>
        <v>0</v>
      </c>
      <c r="P37" s="43">
        <f>K37+L37+N37</f>
        <v>0</v>
      </c>
    </row>
    <row r="38" spans="1:19" ht="141.75" hidden="1" x14ac:dyDescent="0.25">
      <c r="A38" s="93"/>
      <c r="B38" s="47" t="s">
        <v>51</v>
      </c>
      <c r="C38" s="97" t="s">
        <v>61</v>
      </c>
      <c r="D38" s="47" t="s">
        <v>53</v>
      </c>
      <c r="E38" s="48"/>
      <c r="F38" s="47" t="s">
        <v>62</v>
      </c>
      <c r="G38" s="95">
        <v>0</v>
      </c>
      <c r="H38" s="50"/>
      <c r="I38" s="50"/>
      <c r="J38" s="59"/>
      <c r="K38" s="59">
        <v>0</v>
      </c>
      <c r="L38" s="59">
        <v>0</v>
      </c>
      <c r="M38" s="96"/>
      <c r="N38" s="96">
        <v>0</v>
      </c>
      <c r="O38" s="86">
        <f t="shared" si="2"/>
        <v>0</v>
      </c>
    </row>
    <row r="39" spans="1:19" ht="44.25" customHeight="1" x14ac:dyDescent="0.25">
      <c r="A39" s="98">
        <v>1</v>
      </c>
      <c r="B39" s="99"/>
      <c r="C39" s="87" t="s">
        <v>63</v>
      </c>
      <c r="D39" s="90" t="s">
        <v>53</v>
      </c>
      <c r="E39" s="100">
        <v>45463</v>
      </c>
      <c r="F39" s="90" t="s">
        <v>64</v>
      </c>
      <c r="G39" s="101">
        <v>8</v>
      </c>
      <c r="H39" s="49"/>
      <c r="I39" s="49"/>
      <c r="J39" s="96"/>
      <c r="K39" s="88">
        <v>4200</v>
      </c>
      <c r="L39" s="88">
        <v>15400</v>
      </c>
      <c r="M39" s="91"/>
      <c r="N39" s="88"/>
      <c r="O39" s="89">
        <f>SUM(M39:N39)</f>
        <v>0</v>
      </c>
      <c r="P39" s="92"/>
      <c r="Q39" s="43"/>
      <c r="R39" s="43"/>
      <c r="S39" s="43"/>
    </row>
    <row r="40" spans="1:19" ht="78" customHeight="1" x14ac:dyDescent="0.25">
      <c r="A40" s="98">
        <v>1</v>
      </c>
      <c r="B40" s="99"/>
      <c r="C40" s="87" t="s">
        <v>65</v>
      </c>
      <c r="D40" s="90" t="s">
        <v>53</v>
      </c>
      <c r="E40" s="100">
        <v>45469</v>
      </c>
      <c r="F40" s="90" t="s">
        <v>64</v>
      </c>
      <c r="G40" s="101">
        <v>8</v>
      </c>
      <c r="H40" s="49">
        <v>44</v>
      </c>
      <c r="I40" s="49">
        <v>2</v>
      </c>
      <c r="J40" s="96"/>
      <c r="K40" s="51">
        <v>2700</v>
      </c>
      <c r="L40" s="85">
        <v>15540</v>
      </c>
      <c r="M40" s="91">
        <v>26920.05</v>
      </c>
      <c r="N40" s="88"/>
      <c r="O40" s="89">
        <f>SUM(M40:N40)</f>
        <v>26920.05</v>
      </c>
      <c r="P40" s="92"/>
      <c r="Q40" s="43"/>
      <c r="R40" s="43"/>
      <c r="S40" s="43"/>
    </row>
    <row r="41" spans="1:19" ht="63" x14ac:dyDescent="0.25">
      <c r="A41" s="93"/>
      <c r="B41" s="47"/>
      <c r="C41" s="102" t="s">
        <v>66</v>
      </c>
      <c r="D41" s="47" t="s">
        <v>53</v>
      </c>
      <c r="E41" s="48">
        <v>45470</v>
      </c>
      <c r="F41" s="47" t="s">
        <v>67</v>
      </c>
      <c r="G41" s="95">
        <v>8</v>
      </c>
      <c r="H41" s="50"/>
      <c r="I41" s="50"/>
      <c r="J41" s="59"/>
      <c r="K41" s="51">
        <f>4500*0.4</f>
        <v>1800</v>
      </c>
      <c r="L41" s="85">
        <f>+(11650+14250)*0.4</f>
        <v>10360</v>
      </c>
      <c r="M41" s="88"/>
      <c r="N41" s="88">
        <v>0</v>
      </c>
      <c r="O41" s="86">
        <f>SUM(M41:N41)</f>
        <v>0</v>
      </c>
      <c r="P41" s="43"/>
      <c r="Q41" s="43"/>
      <c r="R41" s="43"/>
      <c r="S41" s="43"/>
    </row>
    <row r="42" spans="1:19" ht="28.5" x14ac:dyDescent="0.25">
      <c r="A42" s="103"/>
      <c r="B42" s="47"/>
      <c r="C42" s="102" t="s">
        <v>68</v>
      </c>
      <c r="D42" s="47" t="s">
        <v>53</v>
      </c>
      <c r="E42" s="48">
        <v>45460</v>
      </c>
      <c r="F42" s="47" t="s">
        <v>69</v>
      </c>
      <c r="G42" s="95"/>
      <c r="H42" s="50"/>
      <c r="I42" s="50"/>
      <c r="J42" s="59"/>
      <c r="K42" s="51"/>
      <c r="L42" s="85"/>
      <c r="M42" s="88">
        <v>2599.8939999999998</v>
      </c>
      <c r="N42" s="88"/>
      <c r="O42" s="86">
        <f>SUM(M42:N42)</f>
        <v>2599.8939999999998</v>
      </c>
      <c r="P42" s="43"/>
      <c r="Q42" s="43"/>
      <c r="R42" s="43"/>
      <c r="S42" s="43"/>
    </row>
    <row r="43" spans="1:19" ht="15" customHeight="1" x14ac:dyDescent="0.25">
      <c r="A43" s="104">
        <f>SUM(A34:A41)</f>
        <v>3</v>
      </c>
      <c r="B43" s="105" t="s">
        <v>46</v>
      </c>
      <c r="C43" s="105"/>
      <c r="D43" s="105"/>
      <c r="E43" s="105"/>
      <c r="F43" s="105"/>
      <c r="G43" s="106">
        <f t="shared" ref="G43:L43" si="3">SUM(G34:G41)</f>
        <v>48</v>
      </c>
      <c r="H43" s="106">
        <f t="shared" si="3"/>
        <v>44</v>
      </c>
      <c r="I43" s="106">
        <f t="shared" si="3"/>
        <v>2</v>
      </c>
      <c r="J43" s="107">
        <f t="shared" si="3"/>
        <v>650000</v>
      </c>
      <c r="K43" s="107">
        <f t="shared" si="3"/>
        <v>13700</v>
      </c>
      <c r="L43" s="107">
        <f t="shared" si="3"/>
        <v>67200</v>
      </c>
      <c r="M43" s="107">
        <f>SUM(M34:M42)</f>
        <v>102973.71399999999</v>
      </c>
      <c r="N43" s="107">
        <f>SUM(N34:N42)</f>
        <v>22430</v>
      </c>
      <c r="O43" s="108">
        <f>SUM(O34:O42)</f>
        <v>125403.71399999999</v>
      </c>
    </row>
    <row r="44" spans="1:19" ht="15" customHeight="1" x14ac:dyDescent="0.25">
      <c r="A44" s="109" t="s">
        <v>47</v>
      </c>
      <c r="B44" s="110"/>
      <c r="C44" s="110"/>
      <c r="D44" s="110"/>
      <c r="E44" s="110"/>
      <c r="F44" s="110"/>
      <c r="G44" s="111"/>
      <c r="H44" s="112"/>
      <c r="I44" s="112"/>
      <c r="J44" s="113"/>
      <c r="K44" s="114"/>
      <c r="L44" s="114"/>
      <c r="M44" s="114">
        <v>0</v>
      </c>
      <c r="N44" s="114">
        <f>0.1*-N43</f>
        <v>-2243</v>
      </c>
      <c r="O44" s="115">
        <f>SUM(N44:N44)</f>
        <v>-2243</v>
      </c>
    </row>
    <row r="45" spans="1:19" ht="15.75" customHeight="1" thickBot="1" x14ac:dyDescent="0.3">
      <c r="A45" s="116" t="s">
        <v>70</v>
      </c>
      <c r="B45" s="117"/>
      <c r="C45" s="117"/>
      <c r="D45" s="117"/>
      <c r="E45" s="117"/>
      <c r="F45" s="117"/>
      <c r="G45" s="118"/>
      <c r="H45" s="119"/>
      <c r="I45" s="119"/>
      <c r="J45" s="120"/>
      <c r="K45" s="121"/>
      <c r="L45" s="121"/>
      <c r="M45" s="121">
        <f>SUM(M43:M44)</f>
        <v>102973.71399999999</v>
      </c>
      <c r="N45" s="122">
        <f>+N43+N44</f>
        <v>20187</v>
      </c>
      <c r="O45" s="122">
        <f>+O43+O44</f>
        <v>123160.71399999999</v>
      </c>
      <c r="P45" t="s">
        <v>71</v>
      </c>
      <c r="Q45" s="63"/>
    </row>
    <row r="46" spans="1:19" x14ac:dyDescent="0.25">
      <c r="A46" s="76"/>
      <c r="B46" s="76"/>
      <c r="C46" s="76"/>
      <c r="D46" s="76"/>
      <c r="E46" s="76"/>
      <c r="F46" s="76"/>
      <c r="G46" s="76"/>
      <c r="H46" s="77"/>
      <c r="I46" s="77"/>
      <c r="J46" s="78"/>
      <c r="K46" s="78"/>
      <c r="L46" s="78"/>
      <c r="M46" s="78"/>
      <c r="N46" s="78"/>
      <c r="O46" s="79"/>
    </row>
    <row r="47" spans="1:19" ht="15.75" customHeight="1" thickBot="1" x14ac:dyDescent="0.3">
      <c r="A47" s="80" t="s">
        <v>72</v>
      </c>
      <c r="B47" s="80"/>
      <c r="C47" s="80"/>
      <c r="D47" s="80"/>
      <c r="E47" s="80"/>
      <c r="F47" s="80"/>
      <c r="G47" s="80"/>
      <c r="H47" s="80"/>
      <c r="I47" s="80"/>
      <c r="J47" s="80"/>
      <c r="K47" s="80"/>
      <c r="L47" s="80"/>
      <c r="M47" s="80"/>
      <c r="N47" s="123"/>
      <c r="O47" s="123"/>
    </row>
    <row r="48" spans="1:19" ht="23.25" customHeight="1" thickBot="1" x14ac:dyDescent="0.3">
      <c r="A48" s="15" t="s">
        <v>7</v>
      </c>
      <c r="B48" s="16" t="s">
        <v>8</v>
      </c>
      <c r="C48" s="17"/>
      <c r="D48" s="18" t="s">
        <v>9</v>
      </c>
      <c r="E48" s="18" t="s">
        <v>10</v>
      </c>
      <c r="F48" s="18" t="s">
        <v>11</v>
      </c>
      <c r="G48" s="18" t="s">
        <v>50</v>
      </c>
      <c r="H48" s="16" t="s">
        <v>13</v>
      </c>
      <c r="I48" s="17"/>
      <c r="J48" s="18" t="s">
        <v>14</v>
      </c>
      <c r="K48" s="19"/>
      <c r="L48" s="19"/>
      <c r="M48" s="18" t="s">
        <v>15</v>
      </c>
      <c r="N48" s="18" t="s">
        <v>16</v>
      </c>
      <c r="O48" s="20" t="s">
        <v>17</v>
      </c>
    </row>
    <row r="49" spans="1:16" ht="2.25" customHeight="1" thickBot="1" x14ac:dyDescent="0.3">
      <c r="A49" s="21"/>
      <c r="B49" s="22"/>
      <c r="C49" s="23"/>
      <c r="D49" s="25"/>
      <c r="E49" s="25"/>
      <c r="F49" s="25"/>
      <c r="G49" s="25"/>
      <c r="H49" s="18" t="s">
        <v>22</v>
      </c>
      <c r="I49" s="18" t="s">
        <v>19</v>
      </c>
      <c r="J49" s="27"/>
      <c r="K49" s="28"/>
      <c r="L49" s="28"/>
      <c r="M49" s="27"/>
      <c r="N49" s="24"/>
      <c r="O49" s="29"/>
    </row>
    <row r="50" spans="1:16" ht="28.5" customHeight="1" x14ac:dyDescent="0.25">
      <c r="A50" s="30"/>
      <c r="B50" s="19" t="s">
        <v>20</v>
      </c>
      <c r="C50" s="31" t="s">
        <v>21</v>
      </c>
      <c r="D50" s="25"/>
      <c r="E50" s="25"/>
      <c r="F50" s="25"/>
      <c r="G50" s="25"/>
      <c r="H50" s="24"/>
      <c r="I50" s="24"/>
      <c r="J50" s="27"/>
      <c r="K50" s="33" t="s">
        <v>23</v>
      </c>
      <c r="L50" s="33" t="s">
        <v>24</v>
      </c>
      <c r="M50" s="27"/>
      <c r="N50" s="24"/>
      <c r="O50" s="34"/>
    </row>
    <row r="51" spans="1:16" ht="69.75" hidden="1" customHeight="1" x14ac:dyDescent="0.25">
      <c r="A51" s="124"/>
      <c r="B51" s="125" t="s">
        <v>73</v>
      </c>
      <c r="C51" s="126" t="s">
        <v>74</v>
      </c>
      <c r="D51" s="54" t="s">
        <v>75</v>
      </c>
      <c r="E51" s="127" t="s">
        <v>76</v>
      </c>
      <c r="F51" s="125" t="s">
        <v>77</v>
      </c>
      <c r="G51" s="101">
        <v>0</v>
      </c>
      <c r="H51" s="101">
        <v>0</v>
      </c>
      <c r="I51" s="101">
        <v>0</v>
      </c>
      <c r="J51" s="59">
        <v>370000</v>
      </c>
      <c r="K51" s="128">
        <v>0</v>
      </c>
      <c r="L51" s="128">
        <v>0</v>
      </c>
      <c r="M51" s="128">
        <v>0</v>
      </c>
      <c r="N51" s="128">
        <v>0</v>
      </c>
      <c r="O51" s="129">
        <f t="shared" ref="O51:O53" si="4">M51+N51</f>
        <v>0</v>
      </c>
      <c r="P51" s="130"/>
    </row>
    <row r="52" spans="1:16" ht="41.25" hidden="1" customHeight="1" x14ac:dyDescent="0.25">
      <c r="A52" s="124">
        <v>0</v>
      </c>
      <c r="B52" s="125" t="s">
        <v>78</v>
      </c>
      <c r="C52" s="126" t="s">
        <v>74</v>
      </c>
      <c r="D52" s="54" t="s">
        <v>75</v>
      </c>
      <c r="E52" s="127"/>
      <c r="F52" s="125" t="s">
        <v>77</v>
      </c>
      <c r="G52" s="101"/>
      <c r="H52" s="101">
        <v>0</v>
      </c>
      <c r="I52" s="101">
        <v>0</v>
      </c>
      <c r="J52" s="59"/>
      <c r="K52" s="128"/>
      <c r="L52" s="128"/>
      <c r="M52" s="128"/>
      <c r="N52" s="128"/>
      <c r="O52" s="129">
        <f t="shared" si="4"/>
        <v>0</v>
      </c>
    </row>
    <row r="53" spans="1:16" ht="25.5" hidden="1" x14ac:dyDescent="0.25">
      <c r="A53" s="124">
        <v>0</v>
      </c>
      <c r="B53" s="125" t="s">
        <v>78</v>
      </c>
      <c r="C53" s="126" t="s">
        <v>79</v>
      </c>
      <c r="D53" s="54" t="s">
        <v>75</v>
      </c>
      <c r="E53" s="127"/>
      <c r="F53" s="125" t="s">
        <v>77</v>
      </c>
      <c r="G53" s="101"/>
      <c r="H53" s="101">
        <v>0</v>
      </c>
      <c r="I53" s="101">
        <v>0</v>
      </c>
      <c r="J53" s="59"/>
      <c r="K53" s="128"/>
      <c r="L53" s="128"/>
      <c r="M53" s="128"/>
      <c r="N53" s="128"/>
      <c r="O53" s="129">
        <f t="shared" si="4"/>
        <v>0</v>
      </c>
    </row>
    <row r="54" spans="1:16" ht="38.25" customHeight="1" x14ac:dyDescent="0.25">
      <c r="A54" s="104">
        <f>SUM(A51:A53)</f>
        <v>0</v>
      </c>
      <c r="B54" s="47"/>
      <c r="C54" s="90" t="s">
        <v>80</v>
      </c>
      <c r="D54" s="54" t="s">
        <v>75</v>
      </c>
      <c r="E54" s="100">
        <v>45471</v>
      </c>
      <c r="F54" s="47" t="s">
        <v>77</v>
      </c>
      <c r="G54" s="131">
        <f>SUM(G51:G53)</f>
        <v>0</v>
      </c>
      <c r="H54" s="132">
        <f t="shared" ref="H54:N54" si="5">SUM(H51:H53)</f>
        <v>0</v>
      </c>
      <c r="I54" s="132">
        <f t="shared" si="5"/>
        <v>0</v>
      </c>
      <c r="J54" s="132">
        <f t="shared" si="5"/>
        <v>370000</v>
      </c>
      <c r="K54" s="132">
        <f t="shared" si="5"/>
        <v>0</v>
      </c>
      <c r="L54" s="132">
        <f t="shared" si="5"/>
        <v>0</v>
      </c>
      <c r="M54" s="132">
        <v>25037</v>
      </c>
      <c r="N54" s="132">
        <f t="shared" si="5"/>
        <v>0</v>
      </c>
      <c r="O54" s="108">
        <f>SUM(M54:N54)</f>
        <v>25037</v>
      </c>
      <c r="P54" s="55"/>
    </row>
    <row r="55" spans="1:16" ht="13.5" customHeight="1" x14ac:dyDescent="0.25">
      <c r="A55" s="109" t="s">
        <v>47</v>
      </c>
      <c r="B55" s="110"/>
      <c r="C55" s="110"/>
      <c r="D55" s="110"/>
      <c r="E55" s="110"/>
      <c r="F55" s="110"/>
      <c r="G55" s="111"/>
      <c r="H55" s="133"/>
      <c r="I55" s="133"/>
      <c r="J55" s="134"/>
      <c r="K55" s="135"/>
      <c r="L55" s="135"/>
      <c r="M55" s="114">
        <v>0</v>
      </c>
      <c r="N55" s="114">
        <f>-0.1*N54</f>
        <v>0</v>
      </c>
      <c r="O55" s="115">
        <f>SUM(N55:N55)</f>
        <v>0</v>
      </c>
      <c r="P55" s="63"/>
    </row>
    <row r="56" spans="1:16" ht="14.25" customHeight="1" thickBot="1" x14ac:dyDescent="0.3">
      <c r="A56" s="116" t="s">
        <v>70</v>
      </c>
      <c r="B56" s="117"/>
      <c r="C56" s="117"/>
      <c r="D56" s="117"/>
      <c r="E56" s="117"/>
      <c r="F56" s="117"/>
      <c r="G56" s="118"/>
      <c r="H56" s="136"/>
      <c r="I56" s="136"/>
      <c r="J56" s="137"/>
      <c r="K56" s="138"/>
      <c r="L56" s="138"/>
      <c r="M56" s="121">
        <f>SUM(M54:M55)</f>
        <v>25037</v>
      </c>
      <c r="N56" s="122">
        <f>+N54+N55</f>
        <v>0</v>
      </c>
      <c r="O56" s="122">
        <f>+O54+O55</f>
        <v>25037</v>
      </c>
    </row>
    <row r="57" spans="1:16" ht="14.25" customHeight="1" x14ac:dyDescent="0.25">
      <c r="A57" s="139"/>
      <c r="B57" s="139"/>
      <c r="C57" s="139"/>
      <c r="D57" s="139"/>
      <c r="E57" s="139"/>
      <c r="F57" s="139"/>
      <c r="G57" s="139"/>
      <c r="H57" s="77"/>
      <c r="I57" s="77"/>
      <c r="J57" s="78"/>
      <c r="K57" s="78"/>
      <c r="L57" s="78"/>
      <c r="M57" s="140"/>
      <c r="N57" s="140"/>
      <c r="O57" s="140"/>
    </row>
    <row r="58" spans="1:16" x14ac:dyDescent="0.25">
      <c r="A58" s="139"/>
      <c r="B58" s="139"/>
      <c r="C58" s="139"/>
      <c r="D58" s="139"/>
      <c r="E58" s="139"/>
      <c r="F58" s="139"/>
      <c r="G58" s="139"/>
      <c r="H58" s="141"/>
      <c r="I58" s="141"/>
      <c r="J58" s="140"/>
      <c r="K58" s="140"/>
      <c r="L58" s="140"/>
      <c r="M58" s="140"/>
      <c r="N58" s="140"/>
      <c r="O58" s="142"/>
    </row>
    <row r="59" spans="1:16" ht="15.75" customHeight="1" thickBot="1" x14ac:dyDescent="0.3">
      <c r="A59" s="14" t="s">
        <v>81</v>
      </c>
      <c r="B59" s="14"/>
      <c r="C59" s="14"/>
      <c r="D59" s="14"/>
      <c r="E59" s="14"/>
      <c r="F59" s="14"/>
      <c r="G59" s="14"/>
      <c r="H59" s="14"/>
      <c r="I59" s="14"/>
      <c r="J59" s="14"/>
      <c r="K59" s="14"/>
      <c r="L59" s="14"/>
      <c r="M59" s="14"/>
      <c r="N59" s="14"/>
      <c r="O59" s="14"/>
    </row>
    <row r="60" spans="1:16" ht="24.75" customHeight="1" thickBot="1" x14ac:dyDescent="0.3">
      <c r="A60" s="15" t="s">
        <v>7</v>
      </c>
      <c r="B60" s="16" t="s">
        <v>8</v>
      </c>
      <c r="C60" s="17"/>
      <c r="D60" s="18" t="s">
        <v>9</v>
      </c>
      <c r="E60" s="18" t="s">
        <v>10</v>
      </c>
      <c r="F60" s="18" t="s">
        <v>11</v>
      </c>
      <c r="G60" s="18" t="s">
        <v>82</v>
      </c>
      <c r="H60" s="16" t="s">
        <v>13</v>
      </c>
      <c r="I60" s="17"/>
      <c r="J60" s="18" t="s">
        <v>14</v>
      </c>
      <c r="K60" s="19"/>
      <c r="L60" s="19"/>
      <c r="M60" s="18" t="s">
        <v>15</v>
      </c>
      <c r="N60" s="18" t="s">
        <v>16</v>
      </c>
      <c r="O60" s="20" t="s">
        <v>83</v>
      </c>
    </row>
    <row r="61" spans="1:16" ht="15.75" thickBot="1" x14ac:dyDescent="0.3">
      <c r="A61" s="21"/>
      <c r="B61" s="22"/>
      <c r="C61" s="23"/>
      <c r="D61" s="24"/>
      <c r="E61" s="24"/>
      <c r="F61" s="24"/>
      <c r="G61" s="25"/>
      <c r="H61" s="18" t="s">
        <v>22</v>
      </c>
      <c r="I61" s="18" t="s">
        <v>19</v>
      </c>
      <c r="J61" s="27"/>
      <c r="K61" s="28"/>
      <c r="L61" s="28"/>
      <c r="M61" s="27"/>
      <c r="N61" s="24"/>
      <c r="O61" s="29"/>
    </row>
    <row r="62" spans="1:16" ht="27.75" customHeight="1" thickBot="1" x14ac:dyDescent="0.3">
      <c r="A62" s="21"/>
      <c r="B62" s="19" t="s">
        <v>20</v>
      </c>
      <c r="C62" s="31" t="s">
        <v>21</v>
      </c>
      <c r="D62" s="24"/>
      <c r="E62" s="24"/>
      <c r="F62" s="24"/>
      <c r="G62" s="25"/>
      <c r="H62" s="24"/>
      <c r="I62" s="24"/>
      <c r="J62" s="27"/>
      <c r="K62" s="33" t="s">
        <v>23</v>
      </c>
      <c r="L62" s="33" t="s">
        <v>24</v>
      </c>
      <c r="M62" s="27"/>
      <c r="N62" s="24"/>
      <c r="O62" s="34"/>
    </row>
    <row r="63" spans="1:16" ht="51" hidden="1" customHeight="1" x14ac:dyDescent="0.25">
      <c r="A63" s="143"/>
      <c r="B63" s="47" t="s">
        <v>84</v>
      </c>
      <c r="C63" s="47" t="s">
        <v>85</v>
      </c>
      <c r="D63" s="47" t="s">
        <v>86</v>
      </c>
      <c r="E63" s="47"/>
      <c r="F63" s="47" t="s">
        <v>87</v>
      </c>
      <c r="G63" s="50">
        <v>0</v>
      </c>
      <c r="H63" s="50">
        <v>0</v>
      </c>
      <c r="I63" s="50">
        <v>0</v>
      </c>
      <c r="J63" s="51">
        <v>250000</v>
      </c>
      <c r="K63" s="51">
        <v>0</v>
      </c>
      <c r="L63" s="51">
        <v>0</v>
      </c>
      <c r="M63" s="51"/>
      <c r="N63" s="51">
        <v>0</v>
      </c>
      <c r="O63" s="144">
        <f t="shared" ref="O63:O68" si="6">SUM(M63:N63)</f>
        <v>0</v>
      </c>
      <c r="P63" s="43">
        <f>K63+L63+N63</f>
        <v>0</v>
      </c>
    </row>
    <row r="64" spans="1:16" ht="51" customHeight="1" thickBot="1" x14ac:dyDescent="0.3">
      <c r="A64" s="143">
        <v>1</v>
      </c>
      <c r="B64" s="47" t="s">
        <v>51</v>
      </c>
      <c r="C64" s="47" t="s">
        <v>88</v>
      </c>
      <c r="D64" s="47" t="s">
        <v>86</v>
      </c>
      <c r="E64" s="47" t="s">
        <v>89</v>
      </c>
      <c r="F64" s="47" t="s">
        <v>28</v>
      </c>
      <c r="G64" s="50">
        <v>16</v>
      </c>
      <c r="H64" s="50">
        <v>0</v>
      </c>
      <c r="I64" s="50">
        <v>0</v>
      </c>
      <c r="J64" s="88">
        <v>0</v>
      </c>
      <c r="K64" s="88">
        <v>3400</v>
      </c>
      <c r="L64" s="88">
        <v>7875</v>
      </c>
      <c r="M64" s="88"/>
      <c r="N64" s="88">
        <v>23832.13</v>
      </c>
      <c r="O64" s="145">
        <f>SUM(M64:N64)</f>
        <v>23832.13</v>
      </c>
      <c r="P64" s="43"/>
    </row>
    <row r="65" spans="1:21" ht="51" customHeight="1" thickBot="1" x14ac:dyDescent="0.3">
      <c r="A65" s="143">
        <v>1</v>
      </c>
      <c r="B65" s="47" t="s">
        <v>84</v>
      </c>
      <c r="C65" s="47" t="s">
        <v>90</v>
      </c>
      <c r="D65" s="47" t="s">
        <v>86</v>
      </c>
      <c r="E65" s="47" t="s">
        <v>91</v>
      </c>
      <c r="F65" s="47" t="s">
        <v>87</v>
      </c>
      <c r="G65" s="50">
        <v>32</v>
      </c>
      <c r="H65" s="50">
        <v>0</v>
      </c>
      <c r="I65" s="50">
        <v>0</v>
      </c>
      <c r="J65" s="88"/>
      <c r="K65" s="88">
        <v>3500</v>
      </c>
      <c r="L65" s="88">
        <v>12833.18</v>
      </c>
      <c r="M65" s="88"/>
      <c r="N65" s="88">
        <v>47664.26</v>
      </c>
      <c r="O65" s="145">
        <f>SUM(M65:N65)</f>
        <v>47664.26</v>
      </c>
      <c r="P65" s="43"/>
    </row>
    <row r="66" spans="1:21" ht="51" hidden="1" customHeight="1" x14ac:dyDescent="0.25">
      <c r="A66" s="143"/>
      <c r="B66" s="47" t="s">
        <v>84</v>
      </c>
      <c r="C66" s="47" t="s">
        <v>92</v>
      </c>
      <c r="D66" s="47" t="s">
        <v>86</v>
      </c>
      <c r="E66" s="47"/>
      <c r="F66" s="47" t="s">
        <v>93</v>
      </c>
      <c r="G66" s="50">
        <v>0</v>
      </c>
      <c r="H66" s="50">
        <v>0</v>
      </c>
      <c r="I66" s="50">
        <v>0</v>
      </c>
      <c r="J66" s="88"/>
      <c r="K66" s="88">
        <v>0</v>
      </c>
      <c r="L66" s="88">
        <v>0</v>
      </c>
      <c r="M66" s="88"/>
      <c r="N66" s="88">
        <v>0</v>
      </c>
      <c r="O66" s="145">
        <f t="shared" si="6"/>
        <v>0</v>
      </c>
      <c r="P66" s="43">
        <f>K66+L66+N66</f>
        <v>0</v>
      </c>
      <c r="R66" s="43" t="e">
        <f>P66+#REF!</f>
        <v>#REF!</v>
      </c>
      <c r="S66">
        <v>6662.5</v>
      </c>
      <c r="T66">
        <f>13125/2</f>
        <v>6562.5</v>
      </c>
      <c r="U66">
        <f>T66*2</f>
        <v>13125</v>
      </c>
    </row>
    <row r="67" spans="1:21" ht="57.75" hidden="1" customHeight="1" x14ac:dyDescent="0.25">
      <c r="A67" s="143"/>
      <c r="B67" s="47" t="s">
        <v>94</v>
      </c>
      <c r="C67" s="47" t="s">
        <v>95</v>
      </c>
      <c r="D67" s="47" t="s">
        <v>86</v>
      </c>
      <c r="E67" s="48"/>
      <c r="F67" s="47" t="s">
        <v>96</v>
      </c>
      <c r="G67" s="50">
        <v>0</v>
      </c>
      <c r="H67" s="50"/>
      <c r="I67" s="50"/>
      <c r="J67" s="51">
        <v>370000</v>
      </c>
      <c r="K67" s="51">
        <v>0</v>
      </c>
      <c r="L67" s="51">
        <v>0</v>
      </c>
      <c r="M67" s="51"/>
      <c r="N67" s="51">
        <v>0</v>
      </c>
      <c r="O67" s="144">
        <f t="shared" si="6"/>
        <v>0</v>
      </c>
      <c r="P67" s="43">
        <f t="shared" ref="P67:P68" si="7">K67+L67+N67</f>
        <v>0</v>
      </c>
    </row>
    <row r="68" spans="1:21" ht="57.75" hidden="1" thickBot="1" x14ac:dyDescent="0.3">
      <c r="A68" s="143"/>
      <c r="B68" s="47" t="s">
        <v>51</v>
      </c>
      <c r="C68" s="47" t="s">
        <v>97</v>
      </c>
      <c r="D68" s="47" t="s">
        <v>86</v>
      </c>
      <c r="E68" s="48"/>
      <c r="F68" s="47" t="s">
        <v>98</v>
      </c>
      <c r="G68" s="50">
        <v>0</v>
      </c>
      <c r="H68" s="50"/>
      <c r="I68" s="50"/>
      <c r="J68" s="51"/>
      <c r="K68" s="51">
        <v>0</v>
      </c>
      <c r="L68" s="51">
        <v>0</v>
      </c>
      <c r="M68" s="51"/>
      <c r="N68" s="51">
        <v>0</v>
      </c>
      <c r="O68" s="144">
        <f t="shared" si="6"/>
        <v>0</v>
      </c>
      <c r="P68" s="43">
        <f t="shared" si="7"/>
        <v>0</v>
      </c>
    </row>
    <row r="69" spans="1:21" ht="18.75" customHeight="1" thickBot="1" x14ac:dyDescent="0.3">
      <c r="A69" s="146">
        <f>SUM(A63:A68)</f>
        <v>2</v>
      </c>
      <c r="B69" s="61" t="s">
        <v>46</v>
      </c>
      <c r="C69" s="61"/>
      <c r="D69" s="61"/>
      <c r="E69" s="61"/>
      <c r="F69" s="61"/>
      <c r="G69" s="147">
        <f t="shared" ref="G69:O69" si="8">SUM(G63:G68)</f>
        <v>48</v>
      </c>
      <c r="H69" s="147">
        <f t="shared" si="8"/>
        <v>0</v>
      </c>
      <c r="I69" s="147">
        <f t="shared" si="8"/>
        <v>0</v>
      </c>
      <c r="J69" s="147">
        <f t="shared" si="8"/>
        <v>620000</v>
      </c>
      <c r="K69" s="147">
        <f t="shared" si="8"/>
        <v>6900</v>
      </c>
      <c r="L69" s="147">
        <f t="shared" si="8"/>
        <v>20708.18</v>
      </c>
      <c r="M69" s="147">
        <f t="shared" si="8"/>
        <v>0</v>
      </c>
      <c r="N69" s="147">
        <f t="shared" si="8"/>
        <v>71496.39</v>
      </c>
      <c r="O69" s="147">
        <f t="shared" si="8"/>
        <v>71496.39</v>
      </c>
      <c r="P69" s="43"/>
    </row>
    <row r="70" spans="1:21" ht="15" customHeight="1" thickBot="1" x14ac:dyDescent="0.3">
      <c r="A70" s="64" t="s">
        <v>47</v>
      </c>
      <c r="B70" s="65"/>
      <c r="C70" s="65"/>
      <c r="D70" s="65"/>
      <c r="E70" s="65"/>
      <c r="F70" s="65"/>
      <c r="G70" s="66"/>
      <c r="H70" s="148"/>
      <c r="I70" s="148"/>
      <c r="J70" s="149"/>
      <c r="K70" s="149"/>
      <c r="L70" s="149"/>
      <c r="M70" s="150">
        <v>0</v>
      </c>
      <c r="N70" s="150">
        <f>N69*-0.1</f>
        <v>-7149.6390000000001</v>
      </c>
      <c r="O70" s="150">
        <f>N70</f>
        <v>-7149.6390000000001</v>
      </c>
      <c r="P70" s="43"/>
    </row>
    <row r="71" spans="1:21" ht="17.25" customHeight="1" thickBot="1" x14ac:dyDescent="0.3">
      <c r="A71" s="71" t="s">
        <v>48</v>
      </c>
      <c r="B71" s="72"/>
      <c r="C71" s="72"/>
      <c r="D71" s="72"/>
      <c r="E71" s="72"/>
      <c r="F71" s="72"/>
      <c r="G71" s="73"/>
      <c r="H71" s="151"/>
      <c r="I71" s="151"/>
      <c r="J71" s="152"/>
      <c r="K71" s="152"/>
      <c r="L71" s="152"/>
      <c r="M71" s="150">
        <f>SUM(M69:M70)</f>
        <v>0</v>
      </c>
      <c r="N71" s="150">
        <f>N69 +(N70)</f>
        <v>64346.750999999997</v>
      </c>
      <c r="O71" s="150">
        <f>O70+O69</f>
        <v>64346.750999999997</v>
      </c>
    </row>
    <row r="72" spans="1:21" ht="17.25" customHeight="1" x14ac:dyDescent="0.25">
      <c r="A72" s="153"/>
      <c r="B72" s="153"/>
      <c r="C72" s="153"/>
      <c r="D72" s="153"/>
      <c r="E72" s="153"/>
      <c r="F72" s="153"/>
      <c r="G72" s="153"/>
      <c r="H72" s="154"/>
      <c r="I72" s="154"/>
      <c r="J72" s="155"/>
      <c r="K72" s="155"/>
      <c r="L72" s="155"/>
      <c r="M72" s="156"/>
      <c r="N72" s="156"/>
      <c r="O72" s="156"/>
      <c r="P72" s="157"/>
      <c r="Q72" s="157"/>
      <c r="R72" s="157"/>
      <c r="S72" s="157"/>
      <c r="T72" s="157"/>
      <c r="U72" s="157"/>
    </row>
    <row r="73" spans="1:21" ht="17.25" customHeight="1" x14ac:dyDescent="0.25">
      <c r="A73" s="153"/>
      <c r="B73" s="158" t="s">
        <v>99</v>
      </c>
      <c r="C73" s="158"/>
      <c r="D73" s="158"/>
      <c r="E73" s="158"/>
      <c r="F73" s="158"/>
      <c r="G73" s="158"/>
      <c r="H73" s="154"/>
      <c r="I73" s="159" t="s">
        <v>100</v>
      </c>
      <c r="J73" s="160"/>
      <c r="K73" s="160"/>
      <c r="L73" s="160"/>
      <c r="M73" s="160"/>
      <c r="N73" s="160"/>
      <c r="O73" s="156"/>
      <c r="P73" s="161" t="s">
        <v>101</v>
      </c>
      <c r="Q73" s="162"/>
      <c r="R73" s="162"/>
      <c r="S73" s="162"/>
      <c r="T73" s="162"/>
      <c r="U73" s="162"/>
    </row>
    <row r="74" spans="1:21" ht="17.25" customHeight="1" thickBot="1" x14ac:dyDescent="0.3">
      <c r="A74" s="141"/>
      <c r="B74" s="163"/>
      <c r="C74" s="163"/>
      <c r="D74" s="163"/>
      <c r="E74" s="163"/>
      <c r="F74" s="163"/>
      <c r="G74" s="163"/>
      <c r="H74" s="154"/>
      <c r="I74" s="154"/>
      <c r="J74" s="155"/>
      <c r="K74" s="155"/>
      <c r="L74" s="155"/>
      <c r="M74" s="156"/>
      <c r="N74" s="156"/>
      <c r="O74" s="156"/>
    </row>
    <row r="75" spans="1:21" ht="48" customHeight="1" thickBot="1" x14ac:dyDescent="0.3">
      <c r="A75" s="164" t="s">
        <v>102</v>
      </c>
      <c r="B75" s="165"/>
      <c r="C75" s="166"/>
      <c r="D75" s="167" t="s">
        <v>103</v>
      </c>
      <c r="E75" s="167"/>
      <c r="F75" s="167" t="s">
        <v>104</v>
      </c>
      <c r="G75" s="167"/>
      <c r="H75" s="154"/>
      <c r="I75" s="168" t="s">
        <v>105</v>
      </c>
      <c r="J75" s="169" t="s">
        <v>106</v>
      </c>
      <c r="K75" s="170" t="s">
        <v>107</v>
      </c>
      <c r="L75" s="170" t="s">
        <v>108</v>
      </c>
      <c r="M75" s="171" t="s">
        <v>109</v>
      </c>
      <c r="N75" s="172" t="s">
        <v>70</v>
      </c>
      <c r="O75" s="156"/>
      <c r="P75" s="173" t="s">
        <v>105</v>
      </c>
      <c r="Q75" s="174" t="s">
        <v>106</v>
      </c>
      <c r="R75" s="175" t="s">
        <v>107</v>
      </c>
      <c r="S75" s="175" t="s">
        <v>108</v>
      </c>
      <c r="T75" s="176" t="s">
        <v>109</v>
      </c>
      <c r="U75" s="177" t="s">
        <v>70</v>
      </c>
    </row>
    <row r="76" spans="1:21" ht="27.75" customHeight="1" thickBot="1" x14ac:dyDescent="0.3">
      <c r="A76" s="178" t="s">
        <v>110</v>
      </c>
      <c r="B76" s="179"/>
      <c r="C76" s="180"/>
      <c r="D76" s="181">
        <v>362252</v>
      </c>
      <c r="E76" s="182"/>
      <c r="F76" s="183">
        <f>F84</f>
        <v>425345.33500000002</v>
      </c>
      <c r="G76" s="183"/>
      <c r="H76" s="154"/>
      <c r="I76" s="184" t="s">
        <v>24</v>
      </c>
      <c r="J76" s="185">
        <f>L26</f>
        <v>46750</v>
      </c>
      <c r="K76" s="185">
        <f>L54</f>
        <v>0</v>
      </c>
      <c r="L76" s="185">
        <f>L43</f>
        <v>67200</v>
      </c>
      <c r="M76" s="186">
        <f>L69</f>
        <v>20708.18</v>
      </c>
      <c r="N76" s="187">
        <f>SUM(J76:M76)</f>
        <v>134658.18</v>
      </c>
      <c r="O76" s="188"/>
      <c r="P76" s="184" t="s">
        <v>24</v>
      </c>
      <c r="Q76" s="185">
        <v>25000</v>
      </c>
      <c r="R76" s="185">
        <v>0</v>
      </c>
      <c r="S76" s="185">
        <v>84700</v>
      </c>
      <c r="T76" s="186">
        <v>33712.5</v>
      </c>
      <c r="U76" s="187">
        <v>143412.5</v>
      </c>
    </row>
    <row r="77" spans="1:21" ht="20.100000000000001" customHeight="1" thickBot="1" x14ac:dyDescent="0.3">
      <c r="A77" s="178" t="s">
        <v>111</v>
      </c>
      <c r="B77" s="179"/>
      <c r="C77" s="180"/>
      <c r="D77" s="189">
        <v>4</v>
      </c>
      <c r="E77" s="190"/>
      <c r="F77" s="191">
        <f>A40</f>
        <v>1</v>
      </c>
      <c r="G77" s="191"/>
      <c r="H77" s="192"/>
      <c r="I77" s="193" t="s">
        <v>112</v>
      </c>
      <c r="J77" s="194">
        <f>K26</f>
        <v>15500</v>
      </c>
      <c r="K77" s="185">
        <f>K54</f>
        <v>0</v>
      </c>
      <c r="L77" s="194">
        <f>K43</f>
        <v>13700</v>
      </c>
      <c r="M77" s="195">
        <f>K69</f>
        <v>6900</v>
      </c>
      <c r="N77" s="196">
        <f t="shared" ref="N77:N79" si="9">SUM(J77:M77)</f>
        <v>36100</v>
      </c>
      <c r="O77" s="188"/>
      <c r="P77" s="193" t="s">
        <v>112</v>
      </c>
      <c r="Q77" s="194">
        <v>11000</v>
      </c>
      <c r="R77" s="185">
        <v>0</v>
      </c>
      <c r="S77" s="194">
        <v>30400</v>
      </c>
      <c r="T77" s="195">
        <v>14500</v>
      </c>
      <c r="U77" s="196">
        <v>55900</v>
      </c>
    </row>
    <row r="78" spans="1:21" ht="31.5" customHeight="1" thickBot="1" x14ac:dyDescent="0.3">
      <c r="A78" s="197" t="s">
        <v>113</v>
      </c>
      <c r="B78" s="198"/>
      <c r="C78" s="199"/>
      <c r="D78" s="189">
        <v>11</v>
      </c>
      <c r="E78" s="190"/>
      <c r="F78" s="191">
        <f>(A69+A54+A43+A26)</f>
        <v>8</v>
      </c>
      <c r="G78" s="191"/>
      <c r="H78" s="192"/>
      <c r="I78" s="200" t="s">
        <v>114</v>
      </c>
      <c r="J78" s="201">
        <f>O28</f>
        <v>212800.87000000002</v>
      </c>
      <c r="K78" s="201">
        <f>O56</f>
        <v>25037</v>
      </c>
      <c r="L78" s="201">
        <f>O45</f>
        <v>123160.71399999999</v>
      </c>
      <c r="M78" s="202">
        <f>O71</f>
        <v>64346.750999999997</v>
      </c>
      <c r="N78" s="203">
        <f>SUM(J78:M78)</f>
        <v>425345.33500000002</v>
      </c>
      <c r="O78" s="188"/>
      <c r="P78" s="200" t="s">
        <v>114</v>
      </c>
      <c r="Q78" s="204">
        <v>97552</v>
      </c>
      <c r="R78" s="204">
        <v>0</v>
      </c>
      <c r="S78" s="204">
        <v>41040</v>
      </c>
      <c r="T78" s="205">
        <v>223660</v>
      </c>
      <c r="U78" s="203">
        <v>362252</v>
      </c>
    </row>
    <row r="79" spans="1:21" ht="20.100000000000001" customHeight="1" thickBot="1" x14ac:dyDescent="0.3">
      <c r="A79" s="178" t="s">
        <v>115</v>
      </c>
      <c r="B79" s="179"/>
      <c r="C79" s="180"/>
      <c r="D79" s="189">
        <v>71</v>
      </c>
      <c r="E79" s="190"/>
      <c r="F79" s="191">
        <f>(H26+I26)+(H43+I43)+(H54+I54)+(H69+I69)</f>
        <v>46</v>
      </c>
      <c r="G79" s="191"/>
      <c r="H79" s="141"/>
      <c r="I79" s="206" t="s">
        <v>70</v>
      </c>
      <c r="J79" s="207">
        <f>SUM(J76:J78)</f>
        <v>275050.87</v>
      </c>
      <c r="K79" s="207">
        <f t="shared" ref="K79:M79" si="10">SUM(K76:K78)</f>
        <v>25037</v>
      </c>
      <c r="L79" s="207">
        <f t="shared" si="10"/>
        <v>204060.71399999998</v>
      </c>
      <c r="M79" s="208">
        <f t="shared" si="10"/>
        <v>91954.930999999997</v>
      </c>
      <c r="N79" s="209">
        <f t="shared" si="9"/>
        <v>596103.51500000001</v>
      </c>
      <c r="O79" s="142"/>
      <c r="P79" s="206" t="s">
        <v>70</v>
      </c>
      <c r="Q79" s="207">
        <f>SUM(Q76:Q78)</f>
        <v>133552</v>
      </c>
      <c r="R79" s="207">
        <f t="shared" ref="R79:T79" si="11">SUM(R76:R78)</f>
        <v>0</v>
      </c>
      <c r="S79" s="207">
        <f t="shared" si="11"/>
        <v>156140</v>
      </c>
      <c r="T79" s="208">
        <f t="shared" si="11"/>
        <v>271872.5</v>
      </c>
      <c r="U79" s="209">
        <f t="shared" ref="U79" si="12">SUM(Q79:T79)</f>
        <v>561564.5</v>
      </c>
    </row>
    <row r="80" spans="1:21" ht="20.100000000000001" customHeight="1" thickBot="1" x14ac:dyDescent="0.3">
      <c r="A80" s="178" t="s">
        <v>116</v>
      </c>
      <c r="B80" s="179"/>
      <c r="C80" s="180"/>
      <c r="D80" s="189">
        <v>160</v>
      </c>
      <c r="E80" s="190"/>
      <c r="F80" s="210">
        <f>G26+G43+G54+G69</f>
        <v>168</v>
      </c>
      <c r="G80" s="191"/>
      <c r="H80" s="141"/>
      <c r="I80" s="211" t="s">
        <v>117</v>
      </c>
      <c r="J80" s="211"/>
      <c r="K80" s="211"/>
      <c r="L80" s="211"/>
      <c r="M80" s="211"/>
      <c r="N80" s="211"/>
      <c r="O80" s="142"/>
      <c r="P80" s="161" t="s">
        <v>118</v>
      </c>
      <c r="Q80" s="162"/>
      <c r="R80" s="162"/>
      <c r="S80" s="162"/>
      <c r="T80" s="162"/>
      <c r="U80" s="162"/>
    </row>
    <row r="81" spans="1:21" ht="31.5" customHeight="1" thickBot="1" x14ac:dyDescent="0.3">
      <c r="A81" s="212" t="s">
        <v>119</v>
      </c>
      <c r="B81" s="213"/>
      <c r="C81" s="214"/>
      <c r="D81" s="181">
        <v>168032</v>
      </c>
      <c r="E81" s="182"/>
      <c r="F81" s="215">
        <f>M69+M54+M43+M26</f>
        <v>301879.38400000002</v>
      </c>
      <c r="G81" s="215"/>
      <c r="H81" s="192"/>
      <c r="I81" s="168" t="s">
        <v>105</v>
      </c>
      <c r="J81" s="169" t="s">
        <v>106</v>
      </c>
      <c r="K81" s="170" t="s">
        <v>107</v>
      </c>
      <c r="L81" s="216" t="s">
        <v>108</v>
      </c>
      <c r="M81" s="217" t="s">
        <v>109</v>
      </c>
      <c r="N81" s="172" t="s">
        <v>70</v>
      </c>
      <c r="O81" s="142"/>
      <c r="P81" s="173" t="s">
        <v>105</v>
      </c>
      <c r="Q81" s="174" t="s">
        <v>106</v>
      </c>
      <c r="R81" s="175" t="s">
        <v>107</v>
      </c>
      <c r="S81" s="175" t="s">
        <v>108</v>
      </c>
      <c r="T81" s="218" t="s">
        <v>109</v>
      </c>
      <c r="U81" s="177" t="s">
        <v>70</v>
      </c>
    </row>
    <row r="82" spans="1:21" ht="20.100000000000001" customHeight="1" thickBot="1" x14ac:dyDescent="0.3">
      <c r="A82" s="212" t="s">
        <v>120</v>
      </c>
      <c r="B82" s="213"/>
      <c r="C82" s="214"/>
      <c r="D82" s="181">
        <v>215800</v>
      </c>
      <c r="E82" s="182"/>
      <c r="F82" s="215">
        <f>N26+N43+N69+N54</f>
        <v>137184.39000000001</v>
      </c>
      <c r="G82" s="215"/>
      <c r="H82" s="192"/>
      <c r="I82" s="184" t="s">
        <v>24</v>
      </c>
      <c r="J82" s="219">
        <f>J76/Q76</f>
        <v>1.87</v>
      </c>
      <c r="K82" s="219" t="e">
        <f>R76/K76</f>
        <v>#DIV/0!</v>
      </c>
      <c r="L82" s="219">
        <f>L76/S76</f>
        <v>0.79338842975206614</v>
      </c>
      <c r="M82" s="220">
        <f>M76/T76</f>
        <v>0.61425821282906934</v>
      </c>
      <c r="N82" s="221">
        <f>N76/U76</f>
        <v>0.93895706441209792</v>
      </c>
      <c r="O82" s="142"/>
      <c r="P82" s="222" t="s">
        <v>111</v>
      </c>
      <c r="Q82" s="223">
        <v>2</v>
      </c>
      <c r="R82" s="224">
        <v>0</v>
      </c>
      <c r="S82" s="224">
        <v>0</v>
      </c>
      <c r="T82" s="225">
        <v>2</v>
      </c>
      <c r="U82" s="226">
        <v>4</v>
      </c>
    </row>
    <row r="83" spans="1:21" ht="20.100000000000001" customHeight="1" thickBot="1" x14ac:dyDescent="0.3">
      <c r="A83" s="212" t="s">
        <v>121</v>
      </c>
      <c r="B83" s="213"/>
      <c r="C83" s="214"/>
      <c r="D83" s="181">
        <v>-21580</v>
      </c>
      <c r="E83" s="182"/>
      <c r="F83" s="215">
        <f>(N70+N55+N44+N27)</f>
        <v>-13718.438999999998</v>
      </c>
      <c r="G83" s="215"/>
      <c r="H83" s="192"/>
      <c r="I83" s="193" t="s">
        <v>112</v>
      </c>
      <c r="J83" s="219">
        <f t="shared" ref="J83:J84" si="13">J77/Q77</f>
        <v>1.4090909090909092</v>
      </c>
      <c r="K83" s="219" t="e">
        <f t="shared" ref="K83:K84" si="14">R77/K77</f>
        <v>#DIV/0!</v>
      </c>
      <c r="L83" s="219">
        <f t="shared" ref="L83:N84" si="15">L77/S77</f>
        <v>0.45065789473684209</v>
      </c>
      <c r="M83" s="220">
        <f t="shared" si="15"/>
        <v>0.47586206896551725</v>
      </c>
      <c r="N83" s="221">
        <f t="shared" si="15"/>
        <v>0.64579606440071557</v>
      </c>
      <c r="O83" s="142"/>
      <c r="P83" s="227" t="s">
        <v>122</v>
      </c>
      <c r="Q83" s="228">
        <v>2</v>
      </c>
      <c r="R83" s="224">
        <v>0</v>
      </c>
      <c r="S83" s="229">
        <v>6</v>
      </c>
      <c r="T83" s="230">
        <v>3</v>
      </c>
      <c r="U83" s="226">
        <v>11</v>
      </c>
    </row>
    <row r="84" spans="1:21" ht="20.100000000000001" customHeight="1" thickBot="1" x14ac:dyDescent="0.3">
      <c r="A84" s="231" t="s">
        <v>123</v>
      </c>
      <c r="B84" s="232"/>
      <c r="C84" s="233"/>
      <c r="D84" s="234">
        <f>SUM(D81:E83)</f>
        <v>362252</v>
      </c>
      <c r="E84" s="234"/>
      <c r="F84" s="235">
        <f>F81+F82+F83</f>
        <v>425345.33500000002</v>
      </c>
      <c r="G84" s="235"/>
      <c r="H84" s="236"/>
      <c r="I84" s="200" t="s">
        <v>114</v>
      </c>
      <c r="J84" s="219">
        <f t="shared" si="13"/>
        <v>2.1814096071838613</v>
      </c>
      <c r="K84" s="219">
        <f t="shared" si="14"/>
        <v>0</v>
      </c>
      <c r="L84" s="219">
        <f t="shared" si="15"/>
        <v>3.0009920565302144</v>
      </c>
      <c r="M84" s="220">
        <f t="shared" si="15"/>
        <v>0.28769896718233029</v>
      </c>
      <c r="N84" s="221">
        <f t="shared" si="15"/>
        <v>1.1741697354327927</v>
      </c>
      <c r="O84" s="142"/>
      <c r="P84" s="200" t="s">
        <v>124</v>
      </c>
      <c r="Q84" s="228">
        <v>16</v>
      </c>
      <c r="R84" s="224">
        <v>0</v>
      </c>
      <c r="S84" s="229">
        <v>0</v>
      </c>
      <c r="T84" s="230">
        <v>55</v>
      </c>
      <c r="U84" s="226">
        <v>71</v>
      </c>
    </row>
    <row r="85" spans="1:21" ht="20.100000000000001" customHeight="1" thickBot="1" x14ac:dyDescent="0.3">
      <c r="A85" s="237"/>
      <c r="B85" s="237"/>
      <c r="C85" s="237"/>
      <c r="D85" s="237"/>
      <c r="E85" s="237"/>
      <c r="F85" s="237"/>
      <c r="G85" s="236"/>
      <c r="H85" s="236"/>
      <c r="I85" s="206" t="s">
        <v>70</v>
      </c>
      <c r="J85" s="238">
        <f>J79/Q79</f>
        <v>2.0595039385407929</v>
      </c>
      <c r="K85" s="238" t="e">
        <f>K79/R79</f>
        <v>#DIV/0!</v>
      </c>
      <c r="L85" s="238">
        <f>L79/S79</f>
        <v>1.3069086332778275</v>
      </c>
      <c r="M85" s="239">
        <f>M79/T79</f>
        <v>0.33822814370706855</v>
      </c>
      <c r="N85" s="240">
        <f>N79/U79</f>
        <v>1.0615049829538727</v>
      </c>
      <c r="O85" s="237"/>
      <c r="P85" s="200" t="s">
        <v>125</v>
      </c>
      <c r="Q85" s="228">
        <v>24</v>
      </c>
      <c r="R85" s="224">
        <v>0</v>
      </c>
      <c r="S85" s="229">
        <v>96</v>
      </c>
      <c r="T85" s="230">
        <v>40</v>
      </c>
      <c r="U85" s="226">
        <v>160</v>
      </c>
    </row>
    <row r="86" spans="1:21" x14ac:dyDescent="0.25">
      <c r="A86" s="237"/>
      <c r="B86" s="241"/>
      <c r="C86" s="241"/>
      <c r="D86" s="241"/>
      <c r="E86" s="242"/>
      <c r="F86" s="243"/>
      <c r="G86" s="243"/>
      <c r="I86" s="237"/>
      <c r="J86" s="237"/>
      <c r="K86" s="237"/>
      <c r="L86" s="237"/>
      <c r="M86" s="237"/>
      <c r="N86" s="237"/>
      <c r="O86" s="237"/>
      <c r="P86" s="200" t="s">
        <v>126</v>
      </c>
      <c r="Q86" s="244">
        <v>68032</v>
      </c>
      <c r="R86" s="224">
        <v>0</v>
      </c>
      <c r="S86" s="229">
        <v>0</v>
      </c>
      <c r="T86" s="195">
        <v>100000</v>
      </c>
      <c r="U86" s="226">
        <v>168032</v>
      </c>
    </row>
    <row r="87" spans="1:21" ht="15.75" thickBot="1" x14ac:dyDescent="0.3">
      <c r="A87" s="237"/>
      <c r="B87" s="245"/>
      <c r="C87" s="245"/>
      <c r="D87" s="245"/>
      <c r="E87" s="246"/>
      <c r="F87" s="245"/>
      <c r="G87" s="247"/>
      <c r="H87" s="245"/>
      <c r="I87" s="248" t="s">
        <v>127</v>
      </c>
      <c r="J87" s="248"/>
      <c r="K87" s="248"/>
      <c r="L87" s="248"/>
      <c r="M87" s="248"/>
      <c r="N87" s="248"/>
      <c r="O87" s="237"/>
      <c r="P87" s="200" t="s">
        <v>128</v>
      </c>
      <c r="Q87" s="249">
        <v>29520</v>
      </c>
      <c r="R87" s="201">
        <v>0</v>
      </c>
      <c r="S87" s="201">
        <v>41040</v>
      </c>
      <c r="T87" s="202">
        <v>123660</v>
      </c>
      <c r="U87" s="226">
        <v>194220</v>
      </c>
    </row>
    <row r="88" spans="1:21" ht="32.25" thickBot="1" x14ac:dyDescent="0.3">
      <c r="A88" s="237"/>
      <c r="B88" s="245"/>
      <c r="C88" s="245"/>
      <c r="D88" s="245"/>
      <c r="E88" s="246"/>
      <c r="F88" s="250"/>
      <c r="G88" s="251"/>
      <c r="H88" s="245"/>
      <c r="I88" s="173" t="s">
        <v>105</v>
      </c>
      <c r="J88" s="174" t="s">
        <v>106</v>
      </c>
      <c r="K88" s="175" t="s">
        <v>107</v>
      </c>
      <c r="L88" s="175" t="s">
        <v>108</v>
      </c>
      <c r="M88" s="176" t="s">
        <v>109</v>
      </c>
      <c r="N88" s="177" t="s">
        <v>70</v>
      </c>
      <c r="O88" s="237"/>
      <c r="P88" s="206" t="s">
        <v>70</v>
      </c>
      <c r="Q88" s="252">
        <f>Q86+Q87</f>
        <v>97552</v>
      </c>
      <c r="R88" s="207">
        <f>R86+R87</f>
        <v>0</v>
      </c>
      <c r="S88" s="207">
        <f t="shared" ref="S88:U88" si="16">S86+S87</f>
        <v>41040</v>
      </c>
      <c r="T88" s="207">
        <f t="shared" si="16"/>
        <v>223660</v>
      </c>
      <c r="U88" s="207">
        <f t="shared" si="16"/>
        <v>362252</v>
      </c>
    </row>
    <row r="89" spans="1:21" x14ac:dyDescent="0.25">
      <c r="A89" s="237"/>
      <c r="B89" s="253"/>
      <c r="C89" s="253"/>
      <c r="D89" s="253"/>
      <c r="E89" s="254"/>
      <c r="F89" s="254"/>
      <c r="G89" s="254"/>
      <c r="H89" s="255"/>
      <c r="I89" s="222" t="s">
        <v>111</v>
      </c>
      <c r="J89" s="256">
        <f>(0)/Q82</f>
        <v>0</v>
      </c>
      <c r="K89" s="256" t="e">
        <f>0/0</f>
        <v>#DIV/0!</v>
      </c>
      <c r="L89" s="223" t="e">
        <f>(A40)/S82</f>
        <v>#DIV/0!</v>
      </c>
      <c r="M89" s="220">
        <f>(A63+A66)/T82</f>
        <v>0</v>
      </c>
      <c r="N89" s="257">
        <f>F77/D77</f>
        <v>0.25</v>
      </c>
      <c r="O89" s="237"/>
    </row>
    <row r="90" spans="1:21" x14ac:dyDescent="0.25">
      <c r="A90" s="237"/>
      <c r="B90" s="258"/>
      <c r="C90" s="258"/>
      <c r="D90" s="258"/>
      <c r="E90" s="259"/>
      <c r="F90" s="259"/>
      <c r="G90" s="259"/>
      <c r="H90" s="245"/>
      <c r="I90" s="227" t="s">
        <v>122</v>
      </c>
      <c r="J90" s="260">
        <f>A26/Q83</f>
        <v>1.5</v>
      </c>
      <c r="K90" s="256" t="e">
        <f>A54/R83</f>
        <v>#DIV/0!</v>
      </c>
      <c r="L90" s="261">
        <f>A43/S83</f>
        <v>0.5</v>
      </c>
      <c r="M90" s="262">
        <f>A69/T83</f>
        <v>0.66666666666666663</v>
      </c>
      <c r="N90" s="263">
        <f t="shared" ref="N90:N92" si="17">F78/D78</f>
        <v>0.72727272727272729</v>
      </c>
      <c r="O90" s="237"/>
    </row>
    <row r="91" spans="1:21" x14ac:dyDescent="0.25">
      <c r="A91" s="237"/>
      <c r="B91" s="237"/>
      <c r="C91" s="237"/>
      <c r="D91" s="237"/>
      <c r="E91" s="237"/>
      <c r="F91" s="237"/>
      <c r="G91" s="237"/>
      <c r="H91" s="237"/>
      <c r="I91" s="200" t="s">
        <v>124</v>
      </c>
      <c r="J91" s="260">
        <f>(H26+I26)/Q84</f>
        <v>0</v>
      </c>
      <c r="K91" s="224" t="e">
        <f>0/R84</f>
        <v>#DIV/0!</v>
      </c>
      <c r="L91" s="260" t="e">
        <f>(H43+I43)/S84</f>
        <v>#DIV/0!</v>
      </c>
      <c r="M91" s="262">
        <f>(H69+I69)/T84</f>
        <v>0</v>
      </c>
      <c r="N91" s="264">
        <f>F79/D79</f>
        <v>0.647887323943662</v>
      </c>
      <c r="O91" s="237"/>
    </row>
    <row r="92" spans="1:21" x14ac:dyDescent="0.25">
      <c r="A92" s="237"/>
      <c r="B92" s="237"/>
      <c r="C92" s="237"/>
      <c r="D92" s="237"/>
      <c r="E92" s="237"/>
      <c r="F92" s="237"/>
      <c r="G92" s="237"/>
      <c r="H92" s="237"/>
      <c r="I92" s="200" t="s">
        <v>125</v>
      </c>
      <c r="J92" s="260">
        <f>G26/Q85</f>
        <v>3</v>
      </c>
      <c r="K92" s="256" t="e">
        <f>G54/R85</f>
        <v>#DIV/0!</v>
      </c>
      <c r="L92" s="260">
        <f>G43/S85</f>
        <v>0.5</v>
      </c>
      <c r="M92" s="262">
        <f>G69/T85</f>
        <v>1.2</v>
      </c>
      <c r="N92" s="263">
        <f t="shared" si="17"/>
        <v>1.05</v>
      </c>
      <c r="O92" s="237"/>
    </row>
    <row r="93" spans="1:21" x14ac:dyDescent="0.25">
      <c r="A93" s="237"/>
      <c r="B93" s="237"/>
      <c r="C93" s="237"/>
      <c r="D93" s="237"/>
      <c r="E93" s="237"/>
      <c r="F93" s="237"/>
      <c r="G93" s="237"/>
      <c r="H93" s="237"/>
      <c r="I93" s="200" t="s">
        <v>126</v>
      </c>
      <c r="J93" s="260">
        <f>M26/Q86</f>
        <v>2.5556895284571968</v>
      </c>
      <c r="K93" s="256" t="e">
        <f>M56/R86</f>
        <v>#DIV/0!</v>
      </c>
      <c r="L93" s="260" t="e">
        <f>M43/S86</f>
        <v>#DIV/0!</v>
      </c>
      <c r="M93" s="262">
        <f>M69/T86</f>
        <v>0</v>
      </c>
      <c r="N93" s="265">
        <f>F81/D81</f>
        <v>1.796558893544087</v>
      </c>
      <c r="O93" s="237"/>
    </row>
    <row r="94" spans="1:21" x14ac:dyDescent="0.25">
      <c r="A94" s="237"/>
      <c r="B94" s="237"/>
      <c r="C94" s="237"/>
      <c r="D94" s="237"/>
      <c r="E94" s="237"/>
      <c r="F94" s="237"/>
      <c r="G94" s="237"/>
      <c r="H94" s="237"/>
      <c r="I94" s="200" t="s">
        <v>129</v>
      </c>
      <c r="J94" s="266">
        <f>N28/Q87</f>
        <v>1.3188414634146342</v>
      </c>
      <c r="K94" s="266" t="e">
        <f>N56/R87</f>
        <v>#DIV/0!</v>
      </c>
      <c r="L94" s="266">
        <f>N45/S87</f>
        <v>0.4918859649122807</v>
      </c>
      <c r="M94" s="267">
        <f>N71/T87</f>
        <v>0.52035218340611356</v>
      </c>
      <c r="N94" s="268">
        <f>F82/D82</f>
        <v>0.63570152919369793</v>
      </c>
      <c r="O94" s="237"/>
    </row>
    <row r="95" spans="1:21" ht="15.75" thickBot="1" x14ac:dyDescent="0.3">
      <c r="A95" s="237"/>
      <c r="B95" s="237"/>
      <c r="C95" s="237"/>
      <c r="D95" s="237"/>
      <c r="E95" s="237"/>
      <c r="F95" s="237"/>
      <c r="G95" s="237"/>
      <c r="H95" s="237"/>
      <c r="I95" s="206" t="s">
        <v>70</v>
      </c>
      <c r="J95" s="269">
        <f>J79/Q88</f>
        <v>2.8195308143349189</v>
      </c>
      <c r="K95" s="269" t="e">
        <f>O56/R88</f>
        <v>#DIV/0!</v>
      </c>
      <c r="L95" s="269">
        <f>O45/S88</f>
        <v>3.0009920565302144</v>
      </c>
      <c r="M95" s="270">
        <f>O71/T88</f>
        <v>0.28769896718233029</v>
      </c>
      <c r="N95" s="271">
        <f>F84/U88</f>
        <v>1.1741697354327927</v>
      </c>
      <c r="O95" s="237"/>
    </row>
    <row r="96" spans="1:21" x14ac:dyDescent="0.25">
      <c r="A96" s="237"/>
      <c r="B96" s="237"/>
      <c r="C96" s="237"/>
      <c r="D96" s="237"/>
      <c r="E96" s="237"/>
      <c r="F96" s="237"/>
      <c r="G96" s="237"/>
      <c r="H96" s="237"/>
      <c r="I96" s="237"/>
      <c r="J96" s="237"/>
      <c r="K96" s="237"/>
      <c r="L96" s="237"/>
      <c r="M96" s="237"/>
      <c r="N96" s="237"/>
      <c r="O96" s="237"/>
    </row>
    <row r="97" spans="1:15" x14ac:dyDescent="0.25">
      <c r="A97" s="237"/>
      <c r="B97" s="237"/>
      <c r="C97" s="237"/>
      <c r="D97" s="237"/>
      <c r="E97" s="237"/>
      <c r="F97" s="237"/>
      <c r="G97" s="237"/>
      <c r="H97" s="237"/>
      <c r="I97" s="237"/>
      <c r="J97" s="237"/>
      <c r="K97" s="237"/>
      <c r="L97" s="237"/>
      <c r="M97" s="237"/>
      <c r="N97" s="237"/>
      <c r="O97" s="237"/>
    </row>
    <row r="98" spans="1:15" x14ac:dyDescent="0.25">
      <c r="A98" s="237"/>
      <c r="B98" s="237"/>
      <c r="C98" s="237"/>
      <c r="D98" s="237"/>
      <c r="E98" s="237"/>
      <c r="F98" s="237"/>
      <c r="G98" s="237"/>
      <c r="H98" s="237"/>
      <c r="I98" s="237"/>
      <c r="J98" s="237"/>
      <c r="K98" s="237"/>
      <c r="L98" s="237"/>
      <c r="M98" s="237"/>
      <c r="N98" s="237"/>
      <c r="O98" s="237"/>
    </row>
    <row r="99" spans="1:15" x14ac:dyDescent="0.25">
      <c r="A99" s="237"/>
      <c r="B99" s="237"/>
      <c r="C99" s="237"/>
      <c r="D99" s="237"/>
      <c r="E99" s="237"/>
      <c r="F99" s="237"/>
      <c r="G99" s="237"/>
      <c r="H99" s="237"/>
      <c r="I99" s="237"/>
      <c r="J99" s="237"/>
      <c r="K99" s="237"/>
      <c r="L99" s="237"/>
      <c r="M99" s="237"/>
      <c r="N99" s="237"/>
      <c r="O99" s="237"/>
    </row>
    <row r="100" spans="1:15" x14ac:dyDescent="0.25">
      <c r="A100" s="237"/>
      <c r="B100" s="237"/>
      <c r="C100" s="237"/>
      <c r="D100" s="237"/>
      <c r="E100" s="237"/>
      <c r="F100" s="237"/>
      <c r="G100" s="237"/>
      <c r="H100" s="237"/>
      <c r="I100" s="237"/>
      <c r="J100" s="237"/>
      <c r="K100" s="237"/>
      <c r="L100" s="237"/>
      <c r="M100" s="237"/>
      <c r="N100" s="237"/>
      <c r="O100" s="237"/>
    </row>
    <row r="101" spans="1:15" x14ac:dyDescent="0.25">
      <c r="A101" s="237"/>
      <c r="B101" s="237"/>
      <c r="C101" s="237"/>
      <c r="D101" s="237"/>
      <c r="E101" s="237"/>
      <c r="F101" s="237"/>
      <c r="G101" s="237"/>
      <c r="H101" s="237"/>
      <c r="I101" s="237"/>
      <c r="J101" s="237"/>
      <c r="K101" s="237"/>
      <c r="L101" s="237"/>
      <c r="M101" s="237"/>
      <c r="N101" s="237"/>
      <c r="O101" s="237"/>
    </row>
    <row r="102" spans="1:15" x14ac:dyDescent="0.25">
      <c r="A102" s="237"/>
      <c r="B102" s="237"/>
      <c r="C102" s="237"/>
      <c r="D102" s="237"/>
      <c r="E102" s="237"/>
      <c r="F102" s="237"/>
      <c r="G102" s="237"/>
      <c r="H102" s="237"/>
      <c r="I102" s="237"/>
      <c r="J102" s="237"/>
      <c r="K102" s="237"/>
      <c r="L102" s="237"/>
      <c r="M102" s="237"/>
      <c r="N102" s="237"/>
      <c r="O102" s="237"/>
    </row>
    <row r="103" spans="1:15" x14ac:dyDescent="0.25">
      <c r="A103" s="237"/>
      <c r="B103" s="237"/>
      <c r="C103" s="237"/>
      <c r="D103" s="237"/>
      <c r="E103" s="237"/>
      <c r="F103" s="237"/>
      <c r="G103" s="237"/>
      <c r="H103" s="237"/>
      <c r="I103" s="237"/>
      <c r="J103" s="237"/>
      <c r="K103" s="237"/>
      <c r="L103" s="237"/>
      <c r="M103" s="237"/>
      <c r="N103" s="237"/>
      <c r="O103" s="237"/>
    </row>
    <row r="104" spans="1:15" x14ac:dyDescent="0.25">
      <c r="A104" s="237"/>
      <c r="B104" s="237"/>
      <c r="C104" s="237"/>
      <c r="D104" s="237"/>
      <c r="E104" s="237"/>
      <c r="F104" s="237"/>
      <c r="G104" s="237"/>
      <c r="H104" s="237"/>
      <c r="I104" s="237"/>
      <c r="J104" s="237"/>
      <c r="K104" s="237"/>
      <c r="L104" s="237"/>
      <c r="M104" s="237"/>
      <c r="N104" s="237"/>
      <c r="O104" s="237"/>
    </row>
    <row r="105" spans="1:15" x14ac:dyDescent="0.25">
      <c r="A105" s="237"/>
      <c r="B105" s="237"/>
      <c r="C105" s="237"/>
      <c r="D105" s="237"/>
      <c r="E105" s="237"/>
      <c r="F105" s="237"/>
      <c r="G105" s="237"/>
      <c r="H105" s="237"/>
      <c r="I105" s="237"/>
      <c r="J105" s="237"/>
      <c r="K105" s="237"/>
      <c r="L105" s="237"/>
      <c r="M105" s="237"/>
      <c r="N105" s="237"/>
      <c r="O105" s="237"/>
    </row>
    <row r="106" spans="1:15" x14ac:dyDescent="0.25">
      <c r="A106" s="12"/>
      <c r="B106" s="12"/>
      <c r="C106" s="12"/>
      <c r="D106" s="12"/>
      <c r="E106" s="12"/>
      <c r="F106" s="12"/>
      <c r="G106" s="12"/>
      <c r="H106" s="12"/>
      <c r="I106" s="12"/>
      <c r="J106" s="12"/>
      <c r="K106" s="12"/>
      <c r="L106" s="12"/>
      <c r="M106" s="12"/>
      <c r="N106" s="12"/>
      <c r="O106" s="12"/>
    </row>
    <row r="107" spans="1:15" x14ac:dyDescent="0.25">
      <c r="A107" s="12"/>
      <c r="B107" s="12"/>
      <c r="C107" s="12"/>
      <c r="D107" s="12"/>
      <c r="E107" s="12"/>
      <c r="F107" s="12"/>
      <c r="G107" s="12"/>
      <c r="H107" s="12"/>
      <c r="I107" s="12"/>
      <c r="J107" s="12"/>
      <c r="K107" s="12"/>
      <c r="L107" s="12"/>
      <c r="M107" s="12"/>
      <c r="N107" s="12"/>
      <c r="O107" s="12"/>
    </row>
    <row r="108" spans="1:15" x14ac:dyDescent="0.25">
      <c r="A108" s="12"/>
      <c r="B108" s="12"/>
      <c r="C108" s="12"/>
      <c r="D108" s="12"/>
      <c r="E108" s="12"/>
      <c r="F108" s="12"/>
      <c r="G108" s="12"/>
      <c r="H108" s="12"/>
      <c r="I108" s="12"/>
      <c r="J108" s="12"/>
      <c r="K108" s="12"/>
      <c r="L108" s="12"/>
      <c r="M108" s="12"/>
      <c r="N108" s="12"/>
      <c r="O108" s="12"/>
    </row>
    <row r="109" spans="1:15" x14ac:dyDescent="0.25">
      <c r="A109" s="12"/>
      <c r="B109" s="12"/>
      <c r="C109" s="12"/>
      <c r="D109" s="12"/>
      <c r="E109" s="12"/>
      <c r="F109" s="12"/>
      <c r="G109" s="12"/>
      <c r="H109" s="12"/>
      <c r="I109" s="12"/>
      <c r="J109" s="12"/>
      <c r="K109" s="12"/>
      <c r="L109" s="12"/>
      <c r="M109" s="12"/>
      <c r="N109" s="12"/>
      <c r="O109" s="12"/>
    </row>
    <row r="110" spans="1:15" x14ac:dyDescent="0.25">
      <c r="A110" s="12"/>
      <c r="B110" s="12"/>
      <c r="C110" s="12"/>
      <c r="D110" s="12"/>
      <c r="E110" s="12"/>
      <c r="F110" s="12"/>
      <c r="G110" s="12"/>
      <c r="H110" s="12"/>
      <c r="I110" s="12"/>
      <c r="J110" s="12"/>
      <c r="K110" s="12"/>
      <c r="L110" s="12"/>
      <c r="M110" s="12"/>
      <c r="N110" s="12"/>
      <c r="O110" s="12"/>
    </row>
    <row r="111" spans="1:15" x14ac:dyDescent="0.25">
      <c r="A111" s="12"/>
      <c r="B111" s="12"/>
      <c r="C111" s="12"/>
      <c r="D111" s="12"/>
      <c r="E111" s="12"/>
      <c r="F111" s="12"/>
      <c r="G111" s="12"/>
      <c r="H111" s="12"/>
      <c r="I111" s="12"/>
      <c r="J111" s="12"/>
      <c r="K111" s="12"/>
      <c r="L111" s="12"/>
      <c r="M111" s="12"/>
      <c r="N111" s="12"/>
      <c r="O111" s="12"/>
    </row>
    <row r="112" spans="1:15" x14ac:dyDescent="0.25">
      <c r="A112" s="12"/>
      <c r="B112" s="12"/>
      <c r="C112" s="12"/>
      <c r="D112" s="12"/>
      <c r="E112" s="12"/>
      <c r="F112" s="12"/>
      <c r="G112" s="12"/>
      <c r="H112" s="12"/>
      <c r="I112" s="12"/>
      <c r="J112" s="12"/>
      <c r="K112" s="12"/>
      <c r="L112" s="12"/>
      <c r="M112" s="12"/>
      <c r="N112" s="12"/>
      <c r="O112" s="12"/>
    </row>
    <row r="113" spans="1:15" x14ac:dyDescent="0.25">
      <c r="A113" s="12"/>
      <c r="B113" s="12"/>
      <c r="C113" s="12"/>
      <c r="D113" s="12"/>
      <c r="E113" s="12"/>
      <c r="F113" s="12"/>
      <c r="G113" s="12"/>
      <c r="H113" s="12"/>
      <c r="I113" s="12"/>
      <c r="J113" s="12"/>
      <c r="K113" s="12"/>
      <c r="L113" s="12"/>
      <c r="M113" s="12"/>
      <c r="N113" s="12"/>
      <c r="O113" s="12"/>
    </row>
    <row r="114" spans="1:15" x14ac:dyDescent="0.25">
      <c r="A114" s="12"/>
      <c r="B114" s="12"/>
      <c r="C114" s="12"/>
      <c r="D114" s="12"/>
      <c r="E114" s="12"/>
      <c r="F114" s="12"/>
      <c r="G114" s="12"/>
      <c r="H114" s="12"/>
      <c r="I114" s="12"/>
      <c r="J114" s="12"/>
      <c r="K114" s="12"/>
      <c r="L114" s="12"/>
      <c r="M114" s="12"/>
      <c r="N114" s="12"/>
      <c r="O114" s="12"/>
    </row>
    <row r="115" spans="1:15" x14ac:dyDescent="0.25">
      <c r="A115" s="12"/>
      <c r="B115" s="12"/>
      <c r="C115" s="12"/>
      <c r="D115" s="12"/>
      <c r="E115" s="12"/>
      <c r="F115" s="12"/>
      <c r="G115" s="12"/>
      <c r="H115" s="12"/>
      <c r="I115" s="12"/>
      <c r="J115" s="12"/>
      <c r="K115" s="12"/>
      <c r="L115" s="12"/>
      <c r="M115" s="12"/>
      <c r="N115" s="12"/>
      <c r="O115" s="12"/>
    </row>
    <row r="116" spans="1:15" x14ac:dyDescent="0.25">
      <c r="A116" s="12"/>
      <c r="B116" s="12"/>
      <c r="C116" s="12"/>
      <c r="D116" s="12"/>
      <c r="E116" s="12"/>
      <c r="F116" s="12"/>
      <c r="G116" s="12"/>
      <c r="H116" s="12"/>
      <c r="I116" s="12"/>
      <c r="J116" s="12"/>
      <c r="K116" s="12"/>
      <c r="L116" s="12"/>
      <c r="M116" s="12"/>
      <c r="N116" s="12"/>
      <c r="O116" s="12"/>
    </row>
    <row r="117" spans="1:15" x14ac:dyDescent="0.25">
      <c r="A117" s="12"/>
      <c r="B117" s="12"/>
      <c r="C117" s="12"/>
      <c r="D117" s="12"/>
      <c r="E117" s="12"/>
      <c r="F117" s="12"/>
      <c r="G117" s="12"/>
      <c r="H117" s="12"/>
      <c r="I117" s="12"/>
      <c r="J117" s="12"/>
      <c r="K117" s="12"/>
      <c r="L117" s="12"/>
      <c r="M117" s="12"/>
      <c r="N117" s="12"/>
      <c r="O117" s="12"/>
    </row>
    <row r="118" spans="1:15" x14ac:dyDescent="0.25">
      <c r="A118" s="12"/>
      <c r="B118" s="12"/>
      <c r="C118" s="12"/>
      <c r="D118" s="12"/>
      <c r="E118" s="12"/>
      <c r="F118" s="12"/>
      <c r="G118" s="12"/>
      <c r="H118" s="12"/>
      <c r="I118" s="12"/>
      <c r="J118" s="12"/>
      <c r="K118" s="12"/>
      <c r="L118" s="12"/>
      <c r="M118" s="12"/>
      <c r="N118" s="12"/>
      <c r="O118" s="12"/>
    </row>
    <row r="119" spans="1:15" x14ac:dyDescent="0.25">
      <c r="A119" s="12"/>
      <c r="B119" s="12"/>
      <c r="C119" s="12"/>
      <c r="D119" s="12"/>
      <c r="E119" s="12"/>
      <c r="F119" s="12"/>
      <c r="G119" s="12"/>
      <c r="H119" s="12"/>
      <c r="I119" s="12"/>
      <c r="J119" s="12"/>
      <c r="K119" s="12"/>
      <c r="L119" s="12"/>
      <c r="M119" s="12"/>
      <c r="N119" s="12"/>
      <c r="O119" s="12"/>
    </row>
    <row r="120" spans="1:15" x14ac:dyDescent="0.25">
      <c r="A120" s="12"/>
      <c r="B120" s="12"/>
      <c r="C120" s="12"/>
      <c r="D120" s="12"/>
      <c r="E120" s="12"/>
      <c r="F120" s="12"/>
      <c r="G120" s="12"/>
      <c r="H120" s="12"/>
      <c r="I120" s="12"/>
      <c r="J120" s="12"/>
      <c r="K120" s="12"/>
      <c r="L120" s="12"/>
      <c r="M120" s="12"/>
      <c r="N120" s="12"/>
      <c r="O120" s="12"/>
    </row>
    <row r="121" spans="1:15" x14ac:dyDescent="0.25">
      <c r="A121" s="12"/>
      <c r="B121" s="12"/>
      <c r="C121" s="12"/>
      <c r="D121" s="12"/>
      <c r="E121" s="12"/>
      <c r="F121" s="12"/>
      <c r="G121" s="12"/>
      <c r="H121" s="12"/>
      <c r="I121" s="12"/>
      <c r="J121" s="12"/>
      <c r="K121" s="12"/>
      <c r="L121" s="12"/>
      <c r="M121" s="12"/>
      <c r="N121" s="12"/>
      <c r="O121" s="12"/>
    </row>
    <row r="122" spans="1:15" x14ac:dyDescent="0.25">
      <c r="A122" s="12"/>
      <c r="B122" s="12"/>
      <c r="C122" s="12"/>
      <c r="D122" s="12"/>
      <c r="E122" s="12"/>
      <c r="F122" s="12"/>
      <c r="G122" s="12"/>
      <c r="H122" s="12"/>
      <c r="I122" s="12"/>
      <c r="J122" s="12"/>
      <c r="K122" s="12"/>
      <c r="L122" s="12"/>
      <c r="M122" s="12"/>
      <c r="N122" s="12"/>
      <c r="O122" s="12"/>
    </row>
    <row r="123" spans="1:15" x14ac:dyDescent="0.25">
      <c r="A123" s="12"/>
      <c r="B123" s="12"/>
      <c r="C123" s="12"/>
      <c r="D123" s="12"/>
      <c r="E123" s="12"/>
      <c r="F123" s="12"/>
      <c r="G123" s="12"/>
      <c r="H123" s="12"/>
      <c r="I123" s="12"/>
      <c r="J123" s="12"/>
      <c r="K123" s="12"/>
      <c r="L123" s="12"/>
      <c r="M123" s="12"/>
      <c r="N123" s="12"/>
      <c r="O123" s="12"/>
    </row>
    <row r="124" spans="1:15" x14ac:dyDescent="0.25">
      <c r="A124" s="12"/>
      <c r="B124" s="12"/>
      <c r="C124" s="12"/>
      <c r="D124" s="12"/>
      <c r="E124" s="12"/>
      <c r="F124" s="12"/>
      <c r="G124" s="12"/>
      <c r="H124" s="12"/>
      <c r="I124" s="12"/>
      <c r="J124" s="12"/>
      <c r="K124" s="12"/>
      <c r="L124" s="12"/>
      <c r="M124" s="12"/>
      <c r="N124" s="12"/>
      <c r="O124" s="12"/>
    </row>
    <row r="125" spans="1:15" x14ac:dyDescent="0.25">
      <c r="A125" s="12"/>
      <c r="B125" s="12"/>
      <c r="C125" s="12"/>
      <c r="D125" s="12"/>
      <c r="E125" s="12"/>
      <c r="F125" s="12"/>
      <c r="G125" s="12"/>
      <c r="H125" s="12"/>
      <c r="I125" s="12"/>
      <c r="J125" s="12"/>
      <c r="K125" s="12"/>
      <c r="L125" s="12"/>
      <c r="M125" s="12"/>
      <c r="N125" s="12"/>
      <c r="O125" s="12"/>
    </row>
    <row r="126" spans="1:15" x14ac:dyDescent="0.25">
      <c r="A126" s="12"/>
      <c r="B126" s="12"/>
      <c r="C126" s="12"/>
      <c r="D126" s="12"/>
      <c r="E126" s="12"/>
      <c r="F126" s="12"/>
      <c r="G126" s="12"/>
      <c r="H126" s="12"/>
      <c r="I126" s="12"/>
      <c r="J126" s="12"/>
      <c r="K126" s="12"/>
      <c r="L126" s="12"/>
      <c r="M126" s="12"/>
      <c r="N126" s="12"/>
      <c r="O126" s="12"/>
    </row>
    <row r="127" spans="1:15" x14ac:dyDescent="0.25">
      <c r="A127" s="12"/>
      <c r="B127" s="12"/>
      <c r="C127" s="12"/>
      <c r="D127" s="12"/>
      <c r="E127" s="12"/>
      <c r="F127" s="12"/>
      <c r="G127" s="12"/>
      <c r="H127" s="12"/>
      <c r="I127" s="12"/>
      <c r="J127" s="12"/>
      <c r="K127" s="12"/>
      <c r="L127" s="12"/>
      <c r="M127" s="12"/>
      <c r="N127" s="12"/>
      <c r="O127" s="12"/>
    </row>
    <row r="128" spans="1:15" x14ac:dyDescent="0.25">
      <c r="A128" s="12"/>
      <c r="B128" s="12"/>
      <c r="C128" s="12"/>
      <c r="D128" s="12"/>
      <c r="E128" s="12"/>
      <c r="F128" s="12"/>
      <c r="G128" s="12"/>
      <c r="H128" s="12"/>
      <c r="I128" s="12"/>
      <c r="J128" s="12"/>
      <c r="K128" s="12"/>
      <c r="L128" s="12"/>
      <c r="M128" s="12"/>
      <c r="N128" s="12"/>
      <c r="O128" s="12"/>
    </row>
    <row r="129" spans="1:15" x14ac:dyDescent="0.25">
      <c r="A129" s="12"/>
      <c r="B129" s="12"/>
      <c r="C129" s="12"/>
      <c r="D129" s="12"/>
      <c r="E129" s="12"/>
      <c r="F129" s="12"/>
      <c r="G129" s="12"/>
      <c r="H129" s="12"/>
      <c r="I129" s="12"/>
      <c r="J129" s="12"/>
      <c r="K129" s="12"/>
      <c r="L129" s="12"/>
      <c r="M129" s="12"/>
      <c r="N129" s="12"/>
      <c r="O129" s="12"/>
    </row>
    <row r="130" spans="1:15" x14ac:dyDescent="0.25">
      <c r="A130" s="12"/>
      <c r="B130" s="12"/>
      <c r="C130" s="12"/>
      <c r="D130" s="12"/>
      <c r="E130" s="12"/>
      <c r="F130" s="12"/>
      <c r="G130" s="12"/>
      <c r="H130" s="12"/>
      <c r="I130" s="12"/>
      <c r="J130" s="12"/>
      <c r="K130" s="12"/>
      <c r="L130" s="12"/>
      <c r="M130" s="12"/>
      <c r="N130" s="12"/>
      <c r="O130" s="12"/>
    </row>
    <row r="131" spans="1:15" x14ac:dyDescent="0.25">
      <c r="A131" s="12"/>
      <c r="B131" s="12"/>
      <c r="C131" s="12"/>
      <c r="D131" s="12"/>
      <c r="E131" s="12"/>
      <c r="F131" s="12"/>
      <c r="G131" s="12"/>
      <c r="H131" s="12"/>
      <c r="I131" s="12"/>
      <c r="J131" s="12"/>
      <c r="K131" s="12"/>
      <c r="L131" s="12"/>
      <c r="M131" s="12"/>
      <c r="N131" s="12"/>
      <c r="O131" s="12"/>
    </row>
    <row r="132" spans="1:15" x14ac:dyDescent="0.25">
      <c r="A132" s="12"/>
      <c r="B132" s="12"/>
      <c r="C132" s="12"/>
      <c r="D132" s="12"/>
      <c r="E132" s="12"/>
      <c r="F132" s="12"/>
      <c r="G132" s="12"/>
      <c r="H132" s="12"/>
      <c r="I132" s="12"/>
      <c r="J132" s="12"/>
      <c r="K132" s="12"/>
      <c r="L132" s="12"/>
      <c r="M132" s="12"/>
      <c r="N132" s="12"/>
      <c r="O132" s="12"/>
    </row>
    <row r="133" spans="1:15" x14ac:dyDescent="0.25">
      <c r="A133" s="12"/>
      <c r="B133" s="12"/>
      <c r="C133" s="12"/>
      <c r="D133" s="12"/>
      <c r="E133" s="12"/>
      <c r="F133" s="12"/>
      <c r="G133" s="12"/>
      <c r="H133" s="12"/>
      <c r="I133" s="12"/>
      <c r="J133" s="12"/>
      <c r="K133" s="12"/>
      <c r="L133" s="12"/>
      <c r="M133" s="12"/>
      <c r="N133" s="12"/>
      <c r="O133" s="12"/>
    </row>
    <row r="134" spans="1:15" x14ac:dyDescent="0.25">
      <c r="A134" s="12"/>
      <c r="B134" s="12"/>
      <c r="C134" s="12"/>
      <c r="D134" s="12"/>
      <c r="E134" s="12"/>
      <c r="F134" s="12"/>
      <c r="G134" s="12"/>
      <c r="H134" s="12"/>
      <c r="I134" s="12"/>
      <c r="J134" s="12"/>
      <c r="K134" s="12"/>
      <c r="L134" s="12"/>
      <c r="M134" s="12"/>
      <c r="N134" s="12"/>
      <c r="O134" s="12"/>
    </row>
    <row r="135" spans="1:15" x14ac:dyDescent="0.25">
      <c r="A135" s="12"/>
      <c r="B135" s="12"/>
      <c r="C135" s="12"/>
      <c r="D135" s="12"/>
      <c r="E135" s="12"/>
      <c r="F135" s="12"/>
      <c r="G135" s="12"/>
      <c r="H135" s="12"/>
      <c r="I135" s="12"/>
      <c r="J135" s="12"/>
      <c r="K135" s="12"/>
      <c r="L135" s="12"/>
      <c r="M135" s="12"/>
      <c r="N135" s="12"/>
      <c r="O135" s="12"/>
    </row>
    <row r="136" spans="1:15" x14ac:dyDescent="0.25">
      <c r="A136" s="12"/>
      <c r="B136" s="12"/>
      <c r="C136" s="12"/>
      <c r="D136" s="12"/>
      <c r="E136" s="12"/>
      <c r="F136" s="12"/>
      <c r="G136" s="12"/>
      <c r="H136" s="12"/>
      <c r="I136" s="12"/>
      <c r="J136" s="12"/>
      <c r="K136" s="12"/>
      <c r="L136" s="12"/>
      <c r="M136" s="12"/>
      <c r="N136" s="12"/>
      <c r="O136" s="12"/>
    </row>
    <row r="137" spans="1:15" x14ac:dyDescent="0.25">
      <c r="A137" s="12"/>
      <c r="B137" s="12"/>
      <c r="C137" s="12"/>
      <c r="D137" s="12"/>
      <c r="E137" s="12"/>
      <c r="F137" s="12"/>
      <c r="G137" s="12"/>
      <c r="H137" s="12"/>
      <c r="I137" s="12"/>
      <c r="J137" s="12"/>
      <c r="K137" s="12"/>
      <c r="L137" s="12"/>
      <c r="M137" s="12"/>
      <c r="N137" s="12"/>
      <c r="O137" s="12"/>
    </row>
    <row r="138" spans="1:15" x14ac:dyDescent="0.25">
      <c r="A138" s="12"/>
      <c r="B138" s="12"/>
      <c r="C138" s="12"/>
      <c r="D138" s="12"/>
      <c r="E138" s="12"/>
      <c r="F138" s="12"/>
      <c r="G138" s="12"/>
      <c r="H138" s="12"/>
      <c r="I138" s="12"/>
      <c r="J138" s="12"/>
      <c r="K138" s="12"/>
      <c r="L138" s="12"/>
      <c r="M138" s="12"/>
      <c r="N138" s="12"/>
      <c r="O138" s="12"/>
    </row>
    <row r="139" spans="1:15" x14ac:dyDescent="0.25">
      <c r="A139" s="12"/>
      <c r="B139" s="12"/>
      <c r="C139" s="12"/>
      <c r="D139" s="12"/>
      <c r="E139" s="12"/>
      <c r="F139" s="12"/>
      <c r="G139" s="12"/>
      <c r="H139" s="12"/>
      <c r="I139" s="12"/>
      <c r="J139" s="12"/>
      <c r="K139" s="12"/>
      <c r="L139" s="12"/>
      <c r="M139" s="12"/>
      <c r="N139" s="12"/>
      <c r="O139" s="12"/>
    </row>
    <row r="140" spans="1:15" x14ac:dyDescent="0.25">
      <c r="A140" s="12"/>
      <c r="B140" s="12"/>
      <c r="C140" s="12"/>
      <c r="D140" s="12"/>
      <c r="E140" s="12"/>
      <c r="F140" s="12"/>
      <c r="G140" s="12"/>
      <c r="H140" s="12"/>
      <c r="I140" s="12"/>
      <c r="J140" s="12"/>
      <c r="K140" s="12"/>
      <c r="L140" s="12"/>
      <c r="M140" s="12"/>
      <c r="N140" s="12"/>
      <c r="O140" s="12"/>
    </row>
    <row r="141" spans="1:15" x14ac:dyDescent="0.25">
      <c r="A141" s="12"/>
      <c r="B141" s="12"/>
      <c r="C141" s="12"/>
      <c r="D141" s="12"/>
      <c r="E141" s="12"/>
      <c r="F141" s="12"/>
      <c r="G141" s="12"/>
      <c r="H141" s="12"/>
      <c r="I141" s="12"/>
      <c r="J141" s="12"/>
      <c r="K141" s="12"/>
      <c r="L141" s="12"/>
      <c r="M141" s="12"/>
      <c r="N141" s="12"/>
      <c r="O141" s="12"/>
    </row>
    <row r="142" spans="1:15" x14ac:dyDescent="0.25">
      <c r="A142" s="12"/>
      <c r="B142" s="12"/>
      <c r="C142" s="12"/>
      <c r="D142" s="12"/>
      <c r="E142" s="12"/>
      <c r="F142" s="12"/>
      <c r="G142" s="12"/>
      <c r="H142" s="12"/>
      <c r="I142" s="12"/>
      <c r="J142" s="12"/>
      <c r="K142" s="12"/>
      <c r="L142" s="12"/>
      <c r="M142" s="12"/>
      <c r="N142" s="12"/>
      <c r="O142" s="12"/>
    </row>
    <row r="143" spans="1:15" x14ac:dyDescent="0.25">
      <c r="A143" s="12"/>
      <c r="B143" s="12"/>
      <c r="C143" s="12"/>
      <c r="D143" s="12"/>
      <c r="E143" s="12"/>
      <c r="F143" s="12"/>
      <c r="G143" s="12"/>
      <c r="H143" s="12"/>
      <c r="I143" s="12"/>
      <c r="J143" s="12"/>
      <c r="K143" s="12"/>
      <c r="L143" s="12"/>
      <c r="M143" s="12"/>
      <c r="N143" s="12"/>
      <c r="O143" s="12"/>
    </row>
    <row r="144" spans="1:15" x14ac:dyDescent="0.25">
      <c r="A144" s="12"/>
      <c r="B144" s="12"/>
      <c r="C144" s="12"/>
      <c r="D144" s="12"/>
      <c r="E144" s="12"/>
      <c r="F144" s="12"/>
      <c r="G144" s="12"/>
      <c r="H144" s="12"/>
      <c r="I144" s="12"/>
      <c r="J144" s="12"/>
      <c r="K144" s="12"/>
      <c r="L144" s="12"/>
      <c r="M144" s="12"/>
      <c r="N144" s="12"/>
      <c r="O144" s="12"/>
    </row>
    <row r="145" spans="1:15" x14ac:dyDescent="0.25">
      <c r="A145" s="12"/>
      <c r="B145" s="12"/>
      <c r="C145" s="12"/>
      <c r="D145" s="12"/>
      <c r="E145" s="12"/>
      <c r="F145" s="12"/>
      <c r="G145" s="12"/>
      <c r="H145" s="12"/>
      <c r="I145" s="12"/>
      <c r="J145" s="12"/>
      <c r="K145" s="12"/>
      <c r="L145" s="12"/>
      <c r="M145" s="12"/>
      <c r="N145" s="12"/>
      <c r="O145" s="12"/>
    </row>
    <row r="146" spans="1:15" x14ac:dyDescent="0.25">
      <c r="A146" s="12"/>
      <c r="B146" s="12"/>
      <c r="C146" s="12"/>
      <c r="D146" s="12"/>
      <c r="E146" s="12"/>
      <c r="F146" s="12"/>
      <c r="G146" s="12"/>
      <c r="H146" s="12"/>
      <c r="I146" s="12"/>
      <c r="J146" s="12"/>
      <c r="K146" s="12"/>
      <c r="L146" s="12"/>
      <c r="M146" s="12"/>
      <c r="N146" s="12"/>
      <c r="O146" s="12"/>
    </row>
    <row r="147" spans="1:15" x14ac:dyDescent="0.25">
      <c r="A147" s="55"/>
      <c r="B147" s="55"/>
      <c r="C147" s="55"/>
      <c r="D147" s="55"/>
      <c r="E147" s="55"/>
      <c r="F147" s="55"/>
      <c r="G147" s="55"/>
      <c r="H147" s="55"/>
      <c r="I147" s="55"/>
      <c r="J147" s="55"/>
      <c r="K147" s="55"/>
      <c r="L147" s="55"/>
      <c r="M147" s="55"/>
      <c r="N147" s="55"/>
      <c r="O147" s="55"/>
    </row>
    <row r="148" spans="1:15" x14ac:dyDescent="0.25">
      <c r="A148" s="55"/>
      <c r="B148" s="55"/>
      <c r="C148" s="55"/>
      <c r="D148" s="55"/>
      <c r="E148" s="55"/>
      <c r="F148" s="55"/>
      <c r="G148" s="55"/>
      <c r="H148" s="55"/>
      <c r="I148" s="55"/>
      <c r="J148" s="55"/>
      <c r="K148" s="55"/>
      <c r="L148" s="55"/>
      <c r="M148" s="55"/>
      <c r="N148" s="55"/>
      <c r="O148" s="55"/>
    </row>
    <row r="149" spans="1:15" x14ac:dyDescent="0.25">
      <c r="A149" s="55"/>
      <c r="B149" s="55"/>
      <c r="C149" s="55"/>
      <c r="D149" s="55"/>
      <c r="E149" s="55"/>
      <c r="F149" s="55"/>
      <c r="G149" s="55"/>
      <c r="H149" s="55"/>
      <c r="I149" s="55"/>
      <c r="J149" s="55"/>
      <c r="K149" s="55"/>
      <c r="L149" s="55"/>
      <c r="M149" s="55"/>
      <c r="N149" s="55"/>
      <c r="O149" s="55"/>
    </row>
    <row r="150" spans="1:15" x14ac:dyDescent="0.25">
      <c r="A150" s="55"/>
      <c r="B150" s="55"/>
      <c r="C150" s="55"/>
      <c r="D150" s="55"/>
      <c r="E150" s="55"/>
      <c r="F150" s="55"/>
      <c r="G150" s="55"/>
      <c r="H150" s="55"/>
      <c r="I150" s="55"/>
      <c r="J150" s="55"/>
      <c r="K150" s="55"/>
      <c r="L150" s="55"/>
      <c r="M150" s="55"/>
      <c r="N150" s="55"/>
      <c r="O150" s="55"/>
    </row>
  </sheetData>
  <mergeCells count="114">
    <mergeCell ref="B86:D86"/>
    <mergeCell ref="I87:N87"/>
    <mergeCell ref="B89:D89"/>
    <mergeCell ref="E89:G89"/>
    <mergeCell ref="B90:D90"/>
    <mergeCell ref="E90:G90"/>
    <mergeCell ref="A83:C83"/>
    <mergeCell ref="D83:E83"/>
    <mergeCell ref="F83:G83"/>
    <mergeCell ref="A84:C84"/>
    <mergeCell ref="D84:E84"/>
    <mergeCell ref="F84:G84"/>
    <mergeCell ref="I80:N80"/>
    <mergeCell ref="P80:U80"/>
    <mergeCell ref="A81:C81"/>
    <mergeCell ref="D81:E81"/>
    <mergeCell ref="F81:G81"/>
    <mergeCell ref="A82:C82"/>
    <mergeCell ref="D82:E82"/>
    <mergeCell ref="F82:G82"/>
    <mergeCell ref="A79:C79"/>
    <mergeCell ref="D79:E79"/>
    <mergeCell ref="F79:G79"/>
    <mergeCell ref="A80:C80"/>
    <mergeCell ref="D80:E80"/>
    <mergeCell ref="F80:G80"/>
    <mergeCell ref="A77:C77"/>
    <mergeCell ref="D77:E77"/>
    <mergeCell ref="F77:G77"/>
    <mergeCell ref="A78:C78"/>
    <mergeCell ref="D78:E78"/>
    <mergeCell ref="F78:G78"/>
    <mergeCell ref="A75:C75"/>
    <mergeCell ref="D75:E75"/>
    <mergeCell ref="F75:G75"/>
    <mergeCell ref="A76:C76"/>
    <mergeCell ref="D76:E76"/>
    <mergeCell ref="F76:G76"/>
    <mergeCell ref="B69:F69"/>
    <mergeCell ref="A70:G70"/>
    <mergeCell ref="A71:G71"/>
    <mergeCell ref="B73:G74"/>
    <mergeCell ref="I73:N73"/>
    <mergeCell ref="P73:U73"/>
    <mergeCell ref="J60:J62"/>
    <mergeCell ref="M60:M62"/>
    <mergeCell ref="N60:N62"/>
    <mergeCell ref="O60:O62"/>
    <mergeCell ref="H61:H62"/>
    <mergeCell ref="I61:I62"/>
    <mergeCell ref="A55:G55"/>
    <mergeCell ref="A56:G56"/>
    <mergeCell ref="A59:O59"/>
    <mergeCell ref="A60:A62"/>
    <mergeCell ref="B60:C61"/>
    <mergeCell ref="D60:D62"/>
    <mergeCell ref="E60:E62"/>
    <mergeCell ref="F60:F62"/>
    <mergeCell ref="G60:G62"/>
    <mergeCell ref="H60:I60"/>
    <mergeCell ref="J48:J50"/>
    <mergeCell ref="M48:M50"/>
    <mergeCell ref="N48:N50"/>
    <mergeCell ref="O48:O50"/>
    <mergeCell ref="H49:H50"/>
    <mergeCell ref="I49:I50"/>
    <mergeCell ref="A44:G44"/>
    <mergeCell ref="A45:G45"/>
    <mergeCell ref="A47:M47"/>
    <mergeCell ref="A48:A50"/>
    <mergeCell ref="B48:C49"/>
    <mergeCell ref="D48:D50"/>
    <mergeCell ref="E48:E50"/>
    <mergeCell ref="F48:F50"/>
    <mergeCell ref="G48:G50"/>
    <mergeCell ref="H48:I48"/>
    <mergeCell ref="M31:M33"/>
    <mergeCell ref="N31:N33"/>
    <mergeCell ref="O31:O33"/>
    <mergeCell ref="H32:H33"/>
    <mergeCell ref="I32:I33"/>
    <mergeCell ref="B43:F43"/>
    <mergeCell ref="A28:G28"/>
    <mergeCell ref="A30:M30"/>
    <mergeCell ref="A31:A33"/>
    <mergeCell ref="B31:C32"/>
    <mergeCell ref="D31:D33"/>
    <mergeCell ref="E31:E33"/>
    <mergeCell ref="F31:F33"/>
    <mergeCell ref="G31:G33"/>
    <mergeCell ref="H31:I31"/>
    <mergeCell ref="J31:J33"/>
    <mergeCell ref="N15:N17"/>
    <mergeCell ref="O15:O17"/>
    <mergeCell ref="I16:I17"/>
    <mergeCell ref="Q24:R24"/>
    <mergeCell ref="B26:F26"/>
    <mergeCell ref="A27:G27"/>
    <mergeCell ref="A14:O14"/>
    <mergeCell ref="A15:A17"/>
    <mergeCell ref="B15:C16"/>
    <mergeCell ref="D15:D17"/>
    <mergeCell ref="E15:E17"/>
    <mergeCell ref="F15:F17"/>
    <mergeCell ref="G15:G17"/>
    <mergeCell ref="H15:I15"/>
    <mergeCell ref="J15:J17"/>
    <mergeCell ref="M15:M17"/>
    <mergeCell ref="A1:O1"/>
    <mergeCell ref="A3:O3"/>
    <mergeCell ref="A4:O4"/>
    <mergeCell ref="A6:O6"/>
    <mergeCell ref="A8:N9"/>
    <mergeCell ref="A11:N11"/>
  </mergeCells>
  <conditionalFormatting sqref="J76:M78">
    <cfRule type="dataBar" priority="12">
      <dataBar>
        <cfvo type="min"/>
        <cfvo type="max"/>
        <color rgb="FF63C384"/>
      </dataBar>
      <extLst>
        <ext xmlns:x14="http://schemas.microsoft.com/office/spreadsheetml/2009/9/main" uri="{B025F937-C7B1-47D3-B67F-A62EFF666E3E}">
          <x14:id>{0FD2672A-C281-46F0-BAFD-60A2BBD6A9FC}</x14:id>
        </ext>
      </extLst>
    </cfRule>
  </conditionalFormatting>
  <conditionalFormatting sqref="J82:M84">
    <cfRule type="dataBar" priority="11">
      <dataBar>
        <cfvo type="min"/>
        <cfvo type="max"/>
        <color rgb="FF63C384"/>
      </dataBar>
      <extLst>
        <ext xmlns:x14="http://schemas.microsoft.com/office/spreadsheetml/2009/9/main" uri="{B025F937-C7B1-47D3-B67F-A62EFF666E3E}">
          <x14:id>{0F4E184C-9F21-4DE5-95AE-55C26E1CEC48}</x14:id>
        </ext>
      </extLst>
    </cfRule>
  </conditionalFormatting>
  <conditionalFormatting sqref="J89:M94">
    <cfRule type="dataBar" priority="10">
      <dataBar>
        <cfvo type="min"/>
        <cfvo type="max"/>
        <color rgb="FFFF555A"/>
      </dataBar>
      <extLst>
        <ext xmlns:x14="http://schemas.microsoft.com/office/spreadsheetml/2009/9/main" uri="{B025F937-C7B1-47D3-B67F-A62EFF666E3E}">
          <x14:id>{F41113A7-FD4F-48A2-810D-1E897062F513}</x14:id>
        </ext>
      </extLst>
    </cfRule>
  </conditionalFormatting>
  <conditionalFormatting sqref="J76:N78">
    <cfRule type="dataBar" priority="3">
      <dataBar>
        <cfvo type="min"/>
        <cfvo type="max"/>
        <color rgb="FF638EC6"/>
      </dataBar>
      <extLst>
        <ext xmlns:x14="http://schemas.microsoft.com/office/spreadsheetml/2009/9/main" uri="{B025F937-C7B1-47D3-B67F-A62EFF666E3E}">
          <x14:id>{914C429A-C764-4E8C-AD85-E217CB01EACB}</x14:id>
        </ext>
      </extLst>
    </cfRule>
    <cfRule type="colorScale" priority="6">
      <colorScale>
        <cfvo type="min"/>
        <cfvo type="max"/>
        <color rgb="FFFCFCFF"/>
        <color rgb="FF63BE7B"/>
      </colorScale>
    </cfRule>
    <cfRule type="top10" dxfId="0" priority="7" rank="5"/>
    <cfRule type="colorScale" priority="9">
      <colorScale>
        <cfvo type="min"/>
        <cfvo type="percentile" val="50"/>
        <cfvo type="max"/>
        <color rgb="FFF8696B"/>
        <color rgb="FFFFEB84"/>
        <color rgb="FF63BE7B"/>
      </colorScale>
    </cfRule>
  </conditionalFormatting>
  <conditionalFormatting sqref="J89:N94">
    <cfRule type="colorScale" priority="5">
      <colorScale>
        <cfvo type="min"/>
        <cfvo type="max"/>
        <color rgb="FFFCFCFF"/>
        <color rgb="FF63BE7B"/>
      </colorScale>
    </cfRule>
  </conditionalFormatting>
  <conditionalFormatting sqref="K77">
    <cfRule type="dataBar" priority="8">
      <dataBar>
        <cfvo type="min"/>
        <cfvo type="max"/>
        <color rgb="FFFFB628"/>
      </dataBar>
      <extLst>
        <ext xmlns:x14="http://schemas.microsoft.com/office/spreadsheetml/2009/9/main" uri="{B025F937-C7B1-47D3-B67F-A62EFF666E3E}">
          <x14:id>{3F95BF82-1255-432D-BF8E-0EA5D2C76BC0}</x14:id>
        </ext>
      </extLst>
    </cfRule>
  </conditionalFormatting>
  <conditionalFormatting sqref="Q76:Q78">
    <cfRule type="dataBar" priority="1">
      <dataBar>
        <cfvo type="min"/>
        <cfvo type="max"/>
        <color rgb="FF63C384"/>
      </dataBar>
      <extLst>
        <ext xmlns:x14="http://schemas.microsoft.com/office/spreadsheetml/2009/9/main" uri="{B025F937-C7B1-47D3-B67F-A62EFF666E3E}">
          <x14:id>{FBECC36B-FD62-4F59-A3A6-68916806F18F}</x14:id>
        </ext>
      </extLst>
    </cfRule>
  </conditionalFormatting>
  <conditionalFormatting sqref="Q82:T87">
    <cfRule type="dataBar" priority="13">
      <dataBar>
        <cfvo type="min"/>
        <cfvo type="max"/>
        <color rgb="FF63C384"/>
      </dataBar>
      <extLst>
        <ext xmlns:x14="http://schemas.microsoft.com/office/spreadsheetml/2009/9/main" uri="{B025F937-C7B1-47D3-B67F-A62EFF666E3E}">
          <x14:id>{49CF9F8A-02E0-4A35-9E72-4F400328AB44}</x14:id>
        </ext>
      </extLst>
    </cfRule>
  </conditionalFormatting>
  <conditionalFormatting sqref="Q88:U88">
    <cfRule type="colorScale" priority="4">
      <colorScale>
        <cfvo type="min"/>
        <cfvo type="percentile" val="50"/>
        <cfvo type="max"/>
        <color rgb="FFF8696B"/>
        <color rgb="FFFFEB84"/>
        <color rgb="FF63BE7B"/>
      </colorScale>
    </cfRule>
  </conditionalFormatting>
  <conditionalFormatting sqref="R76:T78">
    <cfRule type="dataBar" priority="2">
      <dataBar>
        <cfvo type="min"/>
        <cfvo type="max"/>
        <color rgb="FF63C384"/>
      </dataBar>
      <extLst>
        <ext xmlns:x14="http://schemas.microsoft.com/office/spreadsheetml/2009/9/main" uri="{B025F937-C7B1-47D3-B67F-A62EFF666E3E}">
          <x14:id>{67491EFA-18B6-4469-B200-DE5D228D484E}</x14:id>
        </ext>
      </extLst>
    </cfRule>
  </conditionalFormatting>
  <pageMargins left="0.7" right="0.7" top="0.75" bottom="0.75" header="0.3" footer="0.3"/>
  <drawing r:id="rId1"/>
  <legacyDrawing r:id="rId2"/>
  <extLst>
    <ext xmlns:x14="http://schemas.microsoft.com/office/spreadsheetml/2009/9/main" uri="{78C0D931-6437-407d-A8EE-F0AAD7539E65}">
      <x14:conditionalFormattings>
        <x14:conditionalFormatting xmlns:xm="http://schemas.microsoft.com/office/excel/2006/main">
          <x14:cfRule type="dataBar" id="{0FD2672A-C281-46F0-BAFD-60A2BBD6A9FC}">
            <x14:dataBar minLength="0" maxLength="100" border="1" negativeBarBorderColorSameAsPositive="0">
              <x14:cfvo type="autoMin"/>
              <x14:cfvo type="autoMax"/>
              <x14:borderColor rgb="FF63C384"/>
              <x14:negativeFillColor rgb="FFFF0000"/>
              <x14:negativeBorderColor rgb="FFFF0000"/>
              <x14:axisColor rgb="FF000000"/>
            </x14:dataBar>
          </x14:cfRule>
          <xm:sqref>J76:M78</xm:sqref>
        </x14:conditionalFormatting>
        <x14:conditionalFormatting xmlns:xm="http://schemas.microsoft.com/office/excel/2006/main">
          <x14:cfRule type="dataBar" id="{0F4E184C-9F21-4DE5-95AE-55C26E1CEC48}">
            <x14:dataBar minLength="0" maxLength="100" border="1" negativeBarBorderColorSameAsPositive="0">
              <x14:cfvo type="autoMin"/>
              <x14:cfvo type="autoMax"/>
              <x14:borderColor rgb="FF63C384"/>
              <x14:negativeFillColor rgb="FFFF0000"/>
              <x14:negativeBorderColor rgb="FFFF0000"/>
              <x14:axisColor rgb="FF000000"/>
            </x14:dataBar>
          </x14:cfRule>
          <xm:sqref>J82:M84</xm:sqref>
        </x14:conditionalFormatting>
        <x14:conditionalFormatting xmlns:xm="http://schemas.microsoft.com/office/excel/2006/main">
          <x14:cfRule type="dataBar" id="{F41113A7-FD4F-48A2-810D-1E897062F513}">
            <x14:dataBar minLength="0" maxLength="100" border="1" negativeBarBorderColorSameAsPositive="0">
              <x14:cfvo type="autoMin"/>
              <x14:cfvo type="autoMax"/>
              <x14:borderColor rgb="FFFF555A"/>
              <x14:negativeFillColor rgb="FFFF0000"/>
              <x14:negativeBorderColor rgb="FFFF0000"/>
              <x14:axisColor rgb="FF000000"/>
            </x14:dataBar>
          </x14:cfRule>
          <xm:sqref>J89:M94</xm:sqref>
        </x14:conditionalFormatting>
        <x14:conditionalFormatting xmlns:xm="http://schemas.microsoft.com/office/excel/2006/main">
          <x14:cfRule type="dataBar" id="{914C429A-C764-4E8C-AD85-E217CB01EACB}">
            <x14:dataBar minLength="0" maxLength="100" border="1" negativeBarBorderColorSameAsPositive="0">
              <x14:cfvo type="autoMin"/>
              <x14:cfvo type="autoMax"/>
              <x14:borderColor rgb="FF638EC6"/>
              <x14:negativeFillColor rgb="FFFF0000"/>
              <x14:negativeBorderColor rgb="FFFF0000"/>
              <x14:axisColor rgb="FF000000"/>
            </x14:dataBar>
          </x14:cfRule>
          <xm:sqref>J76:N78</xm:sqref>
        </x14:conditionalFormatting>
        <x14:conditionalFormatting xmlns:xm="http://schemas.microsoft.com/office/excel/2006/main">
          <x14:cfRule type="dataBar" id="{3F95BF82-1255-432D-BF8E-0EA5D2C76BC0}">
            <x14:dataBar minLength="0" maxLength="100" border="1" negativeBarBorderColorSameAsPositive="0">
              <x14:cfvo type="autoMin"/>
              <x14:cfvo type="autoMax"/>
              <x14:borderColor rgb="FFFFB628"/>
              <x14:negativeFillColor rgb="FFFF0000"/>
              <x14:negativeBorderColor rgb="FFFF0000"/>
              <x14:axisColor rgb="FF000000"/>
            </x14:dataBar>
          </x14:cfRule>
          <xm:sqref>K77</xm:sqref>
        </x14:conditionalFormatting>
        <x14:conditionalFormatting xmlns:xm="http://schemas.microsoft.com/office/excel/2006/main">
          <x14:cfRule type="dataBar" id="{FBECC36B-FD62-4F59-A3A6-68916806F18F}">
            <x14:dataBar minLength="0" maxLength="100" border="1" negativeBarBorderColorSameAsPositive="0">
              <x14:cfvo type="autoMin"/>
              <x14:cfvo type="autoMax"/>
              <x14:borderColor rgb="FF63C384"/>
              <x14:negativeFillColor rgb="FFFF0000"/>
              <x14:negativeBorderColor rgb="FFFF0000"/>
              <x14:axisColor rgb="FF000000"/>
            </x14:dataBar>
          </x14:cfRule>
          <xm:sqref>Q76:Q78</xm:sqref>
        </x14:conditionalFormatting>
        <x14:conditionalFormatting xmlns:xm="http://schemas.microsoft.com/office/excel/2006/main">
          <x14:cfRule type="dataBar" id="{49CF9F8A-02E0-4A35-9E72-4F400328AB44}">
            <x14:dataBar minLength="0" maxLength="100" border="1" negativeBarBorderColorSameAsPositive="0">
              <x14:cfvo type="autoMin"/>
              <x14:cfvo type="autoMax"/>
              <x14:borderColor rgb="FF63C384"/>
              <x14:negativeFillColor rgb="FFFF0000"/>
              <x14:negativeBorderColor rgb="FFFF0000"/>
              <x14:axisColor rgb="FF000000"/>
            </x14:dataBar>
          </x14:cfRule>
          <xm:sqref>Q82:T87</xm:sqref>
        </x14:conditionalFormatting>
        <x14:conditionalFormatting xmlns:xm="http://schemas.microsoft.com/office/excel/2006/main">
          <x14:cfRule type="dataBar" id="{67491EFA-18B6-4469-B200-DE5D228D484E}">
            <x14:dataBar minLength="0" maxLength="100" border="1" negativeBarBorderColorSameAsPositive="0">
              <x14:cfvo type="autoMin"/>
              <x14:cfvo type="autoMax"/>
              <x14:borderColor rgb="FF63C384"/>
              <x14:negativeFillColor rgb="FFFF0000"/>
              <x14:negativeBorderColor rgb="FFFF0000"/>
              <x14:axisColor rgb="FF000000"/>
            </x14:dataBar>
          </x14:cfRule>
          <xm:sqref>R76:T78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Terina Feliz</dc:creator>
  <cp:lastModifiedBy>Terina Feliz</cp:lastModifiedBy>
  <dcterms:created xsi:type="dcterms:W3CDTF">2024-07-05T15:11:55Z</dcterms:created>
  <dcterms:modified xsi:type="dcterms:W3CDTF">2024-07-05T15:13:01Z</dcterms:modified>
</cp:coreProperties>
</file>