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iaf-my.sharepoint.com/personal/tfeliz_coniaf_gob_do/Documents/Escritorio/TRANSPARENCIA 2025/PROGRAMACION DE LA EJECUCION 2025/TOTAL CONIAF/"/>
    </mc:Choice>
  </mc:AlternateContent>
  <xr:revisionPtr revIDLastSave="3" documentId="13_ncr:1_{40B82C53-0836-4C01-9527-AC768932F1CE}" xr6:coauthVersionLast="47" xr6:coauthVersionMax="47" xr10:uidLastSave="{90BAE026-A08B-4D45-83D8-30BA7BAD8B43}"/>
  <bookViews>
    <workbookView xWindow="-120" yWindow="-120" windowWidth="29040" windowHeight="15720" activeTab="3" xr2:uid="{00000000-000D-0000-FFFF-FFFF00000000}"/>
  </bookViews>
  <sheets>
    <sheet name="ENERO" sheetId="2" r:id="rId1"/>
    <sheet name="FEBRERO" sheetId="3" r:id="rId2"/>
    <sheet name="MARZO" sheetId="4" r:id="rId3"/>
    <sheet name="ENERO-MARZO 2025" sheetId="1" r:id="rId4"/>
  </sheets>
  <definedNames>
    <definedName name="_xlnm.Print_Area" localSheetId="0">ENERO!$A$1:$O$102</definedName>
    <definedName name="_xlnm.Print_Area" localSheetId="3">'ENERO-MARZO 2025'!$A$1:$O$100</definedName>
    <definedName name="_xlnm.Print_Area" localSheetId="1">FEBRERO!$A$1:$O$113</definedName>
    <definedName name="_xlnm.Print_Area" localSheetId="2">MARZO!#REF!</definedName>
    <definedName name="_xlnm.Print_Titles" localSheetId="0">ENERO!#REF!</definedName>
    <definedName name="_xlnm.Print_Titles" localSheetId="3">'ENERO-MARZO 2025'!$1:$11</definedName>
    <definedName name="_xlnm.Print_Titles" localSheetId="1">FEBRERO!#REF!</definedName>
    <definedName name="_xlnm.Print_Titles" localSheetId="2">MARZO!#REF!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4" l="1"/>
  <c r="N96" i="2"/>
  <c r="N93" i="1" s="1"/>
  <c r="F90" i="2"/>
  <c r="L93" i="1"/>
  <c r="M93" i="1"/>
  <c r="O52" i="1"/>
  <c r="H51" i="1"/>
  <c r="I51" i="1"/>
  <c r="J51" i="1"/>
  <c r="K51" i="1"/>
  <c r="L51" i="1"/>
  <c r="M51" i="1"/>
  <c r="N51" i="1"/>
  <c r="O51" i="1"/>
  <c r="G51" i="1"/>
  <c r="H50" i="1"/>
  <c r="I50" i="1"/>
  <c r="J50" i="1"/>
  <c r="K50" i="1"/>
  <c r="L50" i="1"/>
  <c r="M50" i="1"/>
  <c r="N50" i="1"/>
  <c r="O50" i="1"/>
  <c r="G50" i="1"/>
  <c r="H49" i="1"/>
  <c r="I49" i="1"/>
  <c r="J49" i="1"/>
  <c r="K49" i="1"/>
  <c r="L49" i="1"/>
  <c r="M49" i="1"/>
  <c r="N49" i="1"/>
  <c r="O49" i="1"/>
  <c r="G49" i="1"/>
  <c r="A51" i="1"/>
  <c r="A50" i="1" l="1"/>
  <c r="A49" i="1"/>
  <c r="A75" i="1"/>
  <c r="A74" i="1"/>
  <c r="F94" i="4"/>
  <c r="F86" i="1" s="1"/>
  <c r="N101" i="4"/>
  <c r="M101" i="4"/>
  <c r="K101" i="4"/>
  <c r="K96" i="2"/>
  <c r="K93" i="1" s="1"/>
  <c r="A63" i="1"/>
  <c r="A64" i="1"/>
  <c r="A62" i="1"/>
  <c r="O64" i="1"/>
  <c r="K69" i="2"/>
  <c r="L69" i="2"/>
  <c r="O69" i="2"/>
  <c r="O66" i="2"/>
  <c r="O67" i="2"/>
  <c r="O68" i="2"/>
  <c r="M74" i="3"/>
  <c r="L74" i="3"/>
  <c r="K74" i="3"/>
  <c r="O74" i="3"/>
  <c r="O64" i="3"/>
  <c r="O65" i="3"/>
  <c r="O66" i="3"/>
  <c r="O65" i="4"/>
  <c r="O66" i="4"/>
  <c r="O67" i="4"/>
  <c r="G63" i="1"/>
  <c r="H63" i="1"/>
  <c r="I63" i="1"/>
  <c r="J63" i="1"/>
  <c r="K63" i="1"/>
  <c r="M63" i="1"/>
  <c r="N63" i="1"/>
  <c r="G64" i="1"/>
  <c r="H64" i="1"/>
  <c r="I64" i="1"/>
  <c r="J64" i="1"/>
  <c r="K64" i="1"/>
  <c r="L64" i="1"/>
  <c r="M64" i="1"/>
  <c r="N64" i="1"/>
  <c r="H62" i="1"/>
  <c r="I62" i="1"/>
  <c r="J62" i="1"/>
  <c r="K62" i="1"/>
  <c r="K65" i="1" s="1"/>
  <c r="L62" i="1"/>
  <c r="M62" i="1"/>
  <c r="N62" i="1"/>
  <c r="G62" i="1"/>
  <c r="A37" i="1"/>
  <c r="A38" i="1"/>
  <c r="A39" i="1"/>
  <c r="A36" i="1"/>
  <c r="H36" i="1"/>
  <c r="I36" i="1"/>
  <c r="J36" i="1"/>
  <c r="K36" i="1"/>
  <c r="K40" i="1" s="1"/>
  <c r="K87" i="1" s="1"/>
  <c r="L36" i="1"/>
  <c r="M36" i="1"/>
  <c r="N36" i="1"/>
  <c r="H37" i="1"/>
  <c r="I37" i="1"/>
  <c r="J37" i="1"/>
  <c r="K37" i="1"/>
  <c r="L37" i="1"/>
  <c r="M37" i="1"/>
  <c r="N37" i="1"/>
  <c r="H38" i="1"/>
  <c r="I38" i="1"/>
  <c r="J38" i="1"/>
  <c r="K38" i="1"/>
  <c r="L38" i="1"/>
  <c r="M38" i="1"/>
  <c r="N38" i="1"/>
  <c r="H39" i="1"/>
  <c r="I39" i="1"/>
  <c r="J39" i="1"/>
  <c r="K39" i="1"/>
  <c r="L39" i="1"/>
  <c r="M39" i="1"/>
  <c r="N39" i="1"/>
  <c r="G37" i="1"/>
  <c r="G38" i="1"/>
  <c r="G39" i="1"/>
  <c r="G36" i="1"/>
  <c r="K74" i="4"/>
  <c r="L74" i="4"/>
  <c r="M74" i="4"/>
  <c r="L67" i="4"/>
  <c r="L66" i="4"/>
  <c r="L63" i="1" s="1"/>
  <c r="K66" i="4"/>
  <c r="O62" i="1" l="1"/>
  <c r="O65" i="1" s="1"/>
  <c r="O63" i="1"/>
  <c r="O52" i="4" l="1"/>
  <c r="J41" i="4"/>
  <c r="K41" i="4"/>
  <c r="L41" i="4"/>
  <c r="M41" i="4"/>
  <c r="N41" i="4"/>
  <c r="O40" i="4"/>
  <c r="O39" i="4"/>
  <c r="O38" i="4"/>
  <c r="O37" i="4"/>
  <c r="G41" i="2" l="1"/>
  <c r="H41" i="2"/>
  <c r="I41" i="2"/>
  <c r="J41" i="2"/>
  <c r="K41" i="2"/>
  <c r="L41" i="2"/>
  <c r="M41" i="2"/>
  <c r="N41" i="2"/>
  <c r="O37" i="2"/>
  <c r="O36" i="1" s="1"/>
  <c r="O38" i="2"/>
  <c r="O37" i="1" s="1"/>
  <c r="O39" i="2"/>
  <c r="O38" i="1" s="1"/>
  <c r="O40" i="2"/>
  <c r="O39" i="1" s="1"/>
  <c r="L68" i="2" l="1"/>
  <c r="K68" i="2"/>
  <c r="L66" i="2"/>
  <c r="K66" i="2"/>
  <c r="K103" i="3" l="1"/>
  <c r="M103" i="3"/>
  <c r="N106" i="3"/>
  <c r="O106" i="3" s="1"/>
  <c r="M106" i="3"/>
  <c r="L106" i="3"/>
  <c r="K106" i="3"/>
  <c r="F99" i="3"/>
  <c r="K102" i="3"/>
  <c r="N101" i="3"/>
  <c r="K101" i="3"/>
  <c r="F94" i="3"/>
  <c r="O85" i="3"/>
  <c r="O39" i="3"/>
  <c r="O38" i="3"/>
  <c r="O37" i="3"/>
  <c r="O40" i="3" s="1"/>
  <c r="O36" i="3"/>
  <c r="A40" i="3"/>
  <c r="G40" i="3"/>
  <c r="H40" i="3"/>
  <c r="I40" i="3"/>
  <c r="J40" i="3"/>
  <c r="K40" i="3"/>
  <c r="L40" i="3"/>
  <c r="M40" i="3"/>
  <c r="M42" i="3" s="1"/>
  <c r="N40" i="3"/>
  <c r="N41" i="3" s="1"/>
  <c r="O41" i="3" s="1"/>
  <c r="O42" i="3" l="1"/>
  <c r="N42" i="3"/>
  <c r="K54" i="2" l="1"/>
  <c r="L96" i="2"/>
  <c r="N51" i="4"/>
  <c r="O51" i="4" s="1"/>
  <c r="H75" i="1" l="1"/>
  <c r="I75" i="1"/>
  <c r="J75" i="1"/>
  <c r="K75" i="1"/>
  <c r="L75" i="1"/>
  <c r="M75" i="1"/>
  <c r="N75" i="1"/>
  <c r="G75" i="1"/>
  <c r="H74" i="1"/>
  <c r="I74" i="1"/>
  <c r="J74" i="1"/>
  <c r="K74" i="1"/>
  <c r="K78" i="1" s="1"/>
  <c r="L74" i="1"/>
  <c r="M74" i="1"/>
  <c r="N74" i="1"/>
  <c r="G74" i="1"/>
  <c r="O84" i="4"/>
  <c r="O83" i="4"/>
  <c r="O85" i="4"/>
  <c r="O75" i="1" s="1"/>
  <c r="O83" i="3"/>
  <c r="O84" i="3"/>
  <c r="O81" i="2"/>
  <c r="O79" i="2"/>
  <c r="O80" i="2"/>
  <c r="O74" i="1" l="1"/>
  <c r="O86" i="3"/>
  <c r="O86" i="4"/>
  <c r="O51" i="3" l="1"/>
  <c r="N50" i="3"/>
  <c r="M50" i="3"/>
  <c r="N49" i="3"/>
  <c r="O49" i="3" s="1"/>
  <c r="O53" i="2"/>
  <c r="O52" i="2"/>
  <c r="O51" i="2"/>
  <c r="A54" i="2"/>
  <c r="G54" i="2"/>
  <c r="H54" i="2"/>
  <c r="I54" i="2"/>
  <c r="J54" i="2"/>
  <c r="L54" i="2"/>
  <c r="N54" i="2"/>
  <c r="O50" i="3" l="1"/>
  <c r="M54" i="2"/>
  <c r="M56" i="2" s="1"/>
  <c r="O54" i="2"/>
  <c r="N55" i="2"/>
  <c r="O55" i="2" s="1"/>
  <c r="O56" i="2" l="1"/>
  <c r="N56" i="2"/>
  <c r="O96" i="2" l="1"/>
  <c r="N86" i="4" l="1"/>
  <c r="M86" i="4"/>
  <c r="L86" i="4"/>
  <c r="K86" i="4"/>
  <c r="N86" i="3"/>
  <c r="M86" i="3"/>
  <c r="L86" i="3"/>
  <c r="K86" i="3"/>
  <c r="I86" i="3"/>
  <c r="G86" i="3"/>
  <c r="G82" i="2"/>
  <c r="L99" i="2" s="1"/>
  <c r="K82" i="2"/>
  <c r="L91" i="2" s="1"/>
  <c r="L82" i="2"/>
  <c r="L90" i="2" s="1"/>
  <c r="M82" i="2"/>
  <c r="K52" i="1" l="1"/>
  <c r="O101" i="3"/>
  <c r="O101" i="4"/>
  <c r="O68" i="4"/>
  <c r="O69" i="4"/>
  <c r="O70" i="4"/>
  <c r="O71" i="4"/>
  <c r="N69" i="2"/>
  <c r="M69" i="2"/>
  <c r="M100" i="2" s="1"/>
  <c r="M91" i="2"/>
  <c r="M90" i="2" l="1"/>
  <c r="G74" i="3" l="1"/>
  <c r="M104" i="3" s="1"/>
  <c r="K53" i="4"/>
  <c r="N95" i="4" s="1"/>
  <c r="L53" i="4"/>
  <c r="N94" i="4" s="1"/>
  <c r="L95" i="4"/>
  <c r="L94" i="4"/>
  <c r="K52" i="3"/>
  <c r="N95" i="3" s="1"/>
  <c r="L52" i="3"/>
  <c r="N94" i="3" s="1"/>
  <c r="M95" i="3"/>
  <c r="L95" i="3"/>
  <c r="L94" i="3"/>
  <c r="O65" i="2"/>
  <c r="O64" i="2"/>
  <c r="K100" i="2"/>
  <c r="M43" i="2" l="1"/>
  <c r="N87" i="1" l="1"/>
  <c r="L52" i="1"/>
  <c r="N86" i="1" s="1"/>
  <c r="N52" i="1"/>
  <c r="J65" i="1"/>
  <c r="A69" i="2"/>
  <c r="M97" i="2" s="1"/>
  <c r="A74" i="3"/>
  <c r="M102" i="3" s="1"/>
  <c r="A74" i="4"/>
  <c r="M102" i="4" s="1"/>
  <c r="G74" i="4"/>
  <c r="M104" i="4" s="1"/>
  <c r="I74" i="4"/>
  <c r="H74" i="4"/>
  <c r="M95" i="4"/>
  <c r="M94" i="4"/>
  <c r="M105" i="4"/>
  <c r="N74" i="4"/>
  <c r="O64" i="4"/>
  <c r="O63" i="4"/>
  <c r="O73" i="3"/>
  <c r="O72" i="3"/>
  <c r="O67" i="3"/>
  <c r="G69" i="2"/>
  <c r="M99" i="2" s="1"/>
  <c r="M40" i="1"/>
  <c r="K97" i="1" s="1"/>
  <c r="G41" i="4"/>
  <c r="K104" i="4" s="1"/>
  <c r="I41" i="4"/>
  <c r="H41" i="4"/>
  <c r="K95" i="4"/>
  <c r="K94" i="4"/>
  <c r="K91" i="2"/>
  <c r="K94" i="3"/>
  <c r="K95" i="3"/>
  <c r="O95" i="3" s="1"/>
  <c r="K105" i="3"/>
  <c r="N42" i="2"/>
  <c r="K90" i="2"/>
  <c r="O36" i="4"/>
  <c r="O41" i="4" s="1"/>
  <c r="A41" i="4"/>
  <c r="K102" i="4" s="1"/>
  <c r="K105" i="4"/>
  <c r="N42" i="4"/>
  <c r="O36" i="2"/>
  <c r="O41" i="2" s="1"/>
  <c r="O73" i="4"/>
  <c r="O72" i="4"/>
  <c r="M105" i="3"/>
  <c r="O105" i="3" s="1"/>
  <c r="O107" i="3" s="1"/>
  <c r="O68" i="3"/>
  <c r="O69" i="3"/>
  <c r="O70" i="3"/>
  <c r="O71" i="3"/>
  <c r="O62" i="3"/>
  <c r="H74" i="3"/>
  <c r="I74" i="3"/>
  <c r="J74" i="3"/>
  <c r="N74" i="3"/>
  <c r="H69" i="2"/>
  <c r="I69" i="2"/>
  <c r="J69" i="2"/>
  <c r="N70" i="2"/>
  <c r="O74" i="4" l="1"/>
  <c r="M98" i="2"/>
  <c r="O93" i="1"/>
  <c r="N40" i="1"/>
  <c r="L40" i="1"/>
  <c r="K86" i="1" s="1"/>
  <c r="M103" i="4"/>
  <c r="K103" i="4"/>
  <c r="O95" i="4"/>
  <c r="O94" i="4"/>
  <c r="M94" i="3"/>
  <c r="O94" i="3" s="1"/>
  <c r="A78" i="1"/>
  <c r="N75" i="3"/>
  <c r="M71" i="2"/>
  <c r="N65" i="1"/>
  <c r="N66" i="1" s="1"/>
  <c r="A65" i="1"/>
  <c r="M94" i="1" s="1"/>
  <c r="M87" i="1"/>
  <c r="M65" i="1"/>
  <c r="M97" i="1" s="1"/>
  <c r="G65" i="1"/>
  <c r="M96" i="1" s="1"/>
  <c r="I65" i="1"/>
  <c r="H65" i="1"/>
  <c r="O70" i="2"/>
  <c r="N71" i="2"/>
  <c r="L94" i="1" l="1"/>
  <c r="M101" i="2"/>
  <c r="M102" i="2" s="1"/>
  <c r="M95" i="1"/>
  <c r="O40" i="1"/>
  <c r="L65" i="1"/>
  <c r="M86" i="1" s="1"/>
  <c r="O71" i="2"/>
  <c r="O77" i="1"/>
  <c r="M92" i="2" l="1"/>
  <c r="M93" i="2" s="1"/>
  <c r="O76" i="1"/>
  <c r="O78" i="1" s="1"/>
  <c r="L78" i="1"/>
  <c r="L86" i="1" s="1"/>
  <c r="O86" i="1" s="1"/>
  <c r="L87" i="1"/>
  <c r="O87" i="1" s="1"/>
  <c r="M78" i="1"/>
  <c r="A86" i="4" l="1"/>
  <c r="G86" i="4"/>
  <c r="L104" i="4" s="1"/>
  <c r="H86" i="4"/>
  <c r="I86" i="4"/>
  <c r="J86" i="4"/>
  <c r="M88" i="4"/>
  <c r="L105" i="4" s="1"/>
  <c r="O78" i="2"/>
  <c r="N91" i="2"/>
  <c r="O91" i="2" s="1"/>
  <c r="N90" i="2"/>
  <c r="O90" i="2" s="1"/>
  <c r="M84" i="2"/>
  <c r="L100" i="2" s="1"/>
  <c r="N82" i="2"/>
  <c r="D101" i="4"/>
  <c r="N75" i="4"/>
  <c r="M76" i="4"/>
  <c r="J74" i="4"/>
  <c r="N53" i="4"/>
  <c r="M53" i="4"/>
  <c r="M55" i="4" s="1"/>
  <c r="N105" i="4" s="1"/>
  <c r="J53" i="4"/>
  <c r="I53" i="4"/>
  <c r="H53" i="4"/>
  <c r="G53" i="4"/>
  <c r="N104" i="4" s="1"/>
  <c r="A53" i="4"/>
  <c r="N102" i="4" s="1"/>
  <c r="O50" i="4"/>
  <c r="O53" i="4" s="1"/>
  <c r="M43" i="4"/>
  <c r="D101" i="3"/>
  <c r="M88" i="3"/>
  <c r="L105" i="3" s="1"/>
  <c r="J86" i="3"/>
  <c r="H86" i="3"/>
  <c r="L104" i="3"/>
  <c r="A86" i="3"/>
  <c r="L102" i="3" s="1"/>
  <c r="M76" i="3"/>
  <c r="N52" i="3"/>
  <c r="M52" i="3"/>
  <c r="M54" i="3" s="1"/>
  <c r="N105" i="3" s="1"/>
  <c r="J52" i="3"/>
  <c r="I52" i="3"/>
  <c r="H52" i="3"/>
  <c r="G52" i="3"/>
  <c r="N104" i="3" s="1"/>
  <c r="A52" i="3"/>
  <c r="N102" i="3" s="1"/>
  <c r="K104" i="3"/>
  <c r="D97" i="2"/>
  <c r="J82" i="2"/>
  <c r="I82" i="2"/>
  <c r="H82" i="2"/>
  <c r="A82" i="2"/>
  <c r="L97" i="2" s="1"/>
  <c r="N100" i="2"/>
  <c r="N99" i="2"/>
  <c r="N97" i="2"/>
  <c r="K99" i="2"/>
  <c r="A41" i="2"/>
  <c r="K97" i="2" s="1"/>
  <c r="D93" i="1"/>
  <c r="L102" i="4" l="1"/>
  <c r="O100" i="2"/>
  <c r="O99" i="2"/>
  <c r="K98" i="2"/>
  <c r="N98" i="2"/>
  <c r="O97" i="2"/>
  <c r="L98" i="2"/>
  <c r="N103" i="3"/>
  <c r="L103" i="3"/>
  <c r="O102" i="3"/>
  <c r="N103" i="4"/>
  <c r="O104" i="3"/>
  <c r="L103" i="4"/>
  <c r="O104" i="4"/>
  <c r="O102" i="4"/>
  <c r="O105" i="4"/>
  <c r="N54" i="4"/>
  <c r="O54" i="4" s="1"/>
  <c r="F99" i="4"/>
  <c r="F96" i="4"/>
  <c r="F95" i="3"/>
  <c r="B113" i="3"/>
  <c r="F96" i="3"/>
  <c r="N53" i="3"/>
  <c r="O53" i="3" s="1"/>
  <c r="F98" i="3"/>
  <c r="N83" i="2"/>
  <c r="N84" i="2" s="1"/>
  <c r="L101" i="2" s="1"/>
  <c r="F95" i="2"/>
  <c r="F93" i="2"/>
  <c r="F94" i="2"/>
  <c r="F92" i="2"/>
  <c r="F91" i="2"/>
  <c r="F98" i="4"/>
  <c r="F97" i="4"/>
  <c r="F97" i="3"/>
  <c r="N87" i="4"/>
  <c r="O87" i="4" s="1"/>
  <c r="N87" i="3"/>
  <c r="O52" i="3"/>
  <c r="O82" i="2"/>
  <c r="N43" i="4"/>
  <c r="K106" i="4" s="1"/>
  <c r="O42" i="4"/>
  <c r="O75" i="4"/>
  <c r="N76" i="3"/>
  <c r="M107" i="3" s="1"/>
  <c r="O75" i="3"/>
  <c r="N101" i="2"/>
  <c r="O42" i="2"/>
  <c r="O43" i="2" s="1"/>
  <c r="N43" i="2"/>
  <c r="O98" i="2" l="1"/>
  <c r="O103" i="3"/>
  <c r="L102" i="2"/>
  <c r="K101" i="2"/>
  <c r="O103" i="4"/>
  <c r="F96" i="2"/>
  <c r="O83" i="2"/>
  <c r="O84" i="2" s="1"/>
  <c r="L92" i="2" s="1"/>
  <c r="K107" i="3"/>
  <c r="K107" i="4"/>
  <c r="N55" i="4"/>
  <c r="O55" i="4"/>
  <c r="N106" i="4" s="1"/>
  <c r="N107" i="4" s="1"/>
  <c r="N54" i="3"/>
  <c r="O54" i="3"/>
  <c r="N107" i="3" s="1"/>
  <c r="F100" i="3"/>
  <c r="O88" i="4"/>
  <c r="L96" i="4" s="1"/>
  <c r="L97" i="4" s="1"/>
  <c r="F100" i="4"/>
  <c r="O87" i="3"/>
  <c r="O88" i="3" s="1"/>
  <c r="L96" i="3" s="1"/>
  <c r="L97" i="3" s="1"/>
  <c r="O43" i="4"/>
  <c r="N88" i="4"/>
  <c r="L106" i="4" s="1"/>
  <c r="L107" i="4" s="1"/>
  <c r="N88" i="3"/>
  <c r="L107" i="3" s="1"/>
  <c r="O76" i="4"/>
  <c r="M96" i="4" s="1"/>
  <c r="M97" i="4" s="1"/>
  <c r="K96" i="3"/>
  <c r="K97" i="3" s="1"/>
  <c r="O76" i="3"/>
  <c r="M96" i="3" s="1"/>
  <c r="M97" i="3" s="1"/>
  <c r="N76" i="4"/>
  <c r="M106" i="4" s="1"/>
  <c r="M107" i="4" s="1"/>
  <c r="K92" i="2"/>
  <c r="K96" i="4" l="1"/>
  <c r="O96" i="4" s="1"/>
  <c r="F97" i="2"/>
  <c r="O101" i="2"/>
  <c r="O102" i="2" s="1"/>
  <c r="N102" i="2"/>
  <c r="N92" i="2"/>
  <c r="O92" i="2" s="1"/>
  <c r="K102" i="2"/>
  <c r="O106" i="4"/>
  <c r="O107" i="4" s="1"/>
  <c r="F93" i="4"/>
  <c r="F85" i="1" s="1"/>
  <c r="N96" i="4"/>
  <c r="N97" i="4" s="1"/>
  <c r="F101" i="3"/>
  <c r="N96" i="3"/>
  <c r="N97" i="3" s="1"/>
  <c r="O97" i="3" s="1"/>
  <c r="F89" i="2"/>
  <c r="L93" i="2"/>
  <c r="K93" i="2"/>
  <c r="F93" i="3"/>
  <c r="N41" i="1"/>
  <c r="J40" i="1"/>
  <c r="I40" i="1"/>
  <c r="H40" i="1"/>
  <c r="G40" i="1"/>
  <c r="K96" i="1" s="1"/>
  <c r="A40" i="1"/>
  <c r="K94" i="1" s="1"/>
  <c r="K97" i="4" l="1"/>
  <c r="O97" i="4" s="1"/>
  <c r="N93" i="2"/>
  <c r="O93" i="2" s="1"/>
  <c r="K95" i="1"/>
  <c r="O96" i="3"/>
  <c r="F101" i="4"/>
  <c r="O41" i="1"/>
  <c r="N42" i="1"/>
  <c r="K98" i="1" s="1"/>
  <c r="K99" i="1" s="1"/>
  <c r="M42" i="1"/>
  <c r="O42" i="1" l="1"/>
  <c r="K88" i="1" l="1"/>
  <c r="K89" i="1" s="1"/>
  <c r="M52" i="1"/>
  <c r="J52" i="1"/>
  <c r="I52" i="1"/>
  <c r="H52" i="1"/>
  <c r="G52" i="1"/>
  <c r="N96" i="1" s="1"/>
  <c r="A52" i="1"/>
  <c r="F87" i="1" s="1"/>
  <c r="M54" i="1" l="1"/>
  <c r="N97" i="1" s="1"/>
  <c r="F90" i="1"/>
  <c r="N94" i="1"/>
  <c r="O94" i="1" s="1"/>
  <c r="N95" i="1"/>
  <c r="N53" i="1"/>
  <c r="O53" i="1" s="1"/>
  <c r="N54" i="1" l="1"/>
  <c r="N98" i="1" s="1"/>
  <c r="O54" i="1"/>
  <c r="N88" i="1" s="1"/>
  <c r="N78" i="1"/>
  <c r="F91" i="1" s="1"/>
  <c r="J78" i="1"/>
  <c r="I78" i="1"/>
  <c r="H78" i="1"/>
  <c r="G78" i="1"/>
  <c r="F88" i="1" l="1"/>
  <c r="L96" i="1"/>
  <c r="O96" i="1" s="1"/>
  <c r="F89" i="1"/>
  <c r="L95" i="1"/>
  <c r="O95" i="1" s="1"/>
  <c r="N89" i="1"/>
  <c r="N99" i="1"/>
  <c r="N79" i="1"/>
  <c r="F92" i="1" s="1"/>
  <c r="F93" i="1" s="1"/>
  <c r="M80" i="1"/>
  <c r="L97" i="1" s="1"/>
  <c r="O97" i="1" l="1"/>
  <c r="N80" i="1"/>
  <c r="L98" i="1" s="1"/>
  <c r="O79" i="1"/>
  <c r="O66" i="1"/>
  <c r="M67" i="1"/>
  <c r="L99" i="1" l="1"/>
  <c r="O80" i="1"/>
  <c r="O67" i="1"/>
  <c r="M88" i="1" s="1"/>
  <c r="N67" i="1"/>
  <c r="M98" i="1" s="1"/>
  <c r="M99" i="1" s="1"/>
  <c r="L88" i="1" l="1"/>
  <c r="O88" i="1" s="1"/>
  <c r="O98" i="1"/>
  <c r="O99" i="1" s="1"/>
  <c r="L89" i="1" l="1"/>
  <c r="M89" i="1"/>
  <c r="O89" i="1" l="1"/>
</calcChain>
</file>

<file path=xl/sharedStrings.xml><?xml version="1.0" encoding="utf-8"?>
<sst xmlns="http://schemas.openxmlformats.org/spreadsheetml/2006/main" count="932" uniqueCount="185">
  <si>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</si>
  <si>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</si>
  <si>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</si>
  <si>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</si>
  <si>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</si>
  <si>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</si>
  <si>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</si>
  <si>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</si>
  <si>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</si>
  <si>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</si>
  <si>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</si>
  <si>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</si>
  <si>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</si>
  <si>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>COSTO TOTAL TALLER</t>
  </si>
  <si>
    <t>TECNICOS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</si>
  <si>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</si>
  <si>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</si>
  <si>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</si>
  <si>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</si>
  <si>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</si>
  <si>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</si>
  <si>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</si>
  <si>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>DEPARTAMENTO DE  PROTECCION AL MEDIO AMBIENTE Y RECURSOS NATURALES</t>
  </si>
  <si>
    <t>José A. Nova</t>
  </si>
  <si>
    <t xml:space="preserve">RESUMEN PROGRAMACIÓN </t>
  </si>
  <si>
    <t>TRANSFERENCIAS</t>
  </si>
  <si>
    <t>INSTALACIÓN PARCELAS DE VALIDACIÓN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</si>
  <si>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</si>
  <si>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</si>
  <si>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</si>
  <si>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</si>
  <si>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</si>
  <si>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</si>
  <si>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</si>
  <si>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</si>
  <si>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</si>
  <si>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</si>
  <si>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HORAS TRANSFE-RENCIA</t>
  </si>
  <si>
    <t>HORAS DE TRANSFERENCIA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</si>
  <si>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</si>
  <si>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</si>
  <si>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</si>
  <si>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</si>
  <si>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r>
      <rPr>
        <b/>
        <sz val="11"/>
        <rFont val="Cambria"/>
        <family val="1"/>
      </rPr>
      <t>Descripción: s</t>
    </r>
    <r>
      <rPr>
        <sz val="11"/>
        <rFont val="Cambria"/>
        <family val="1"/>
      </rPr>
      <t>e describe como un proceso mediante el cual se fortalecen los conocimientos de los técnicos extensionistas del Sistema Nacional de Investigaciones Agropecuarias y Forestales.</t>
    </r>
  </si>
  <si>
    <r>
      <rPr>
        <b/>
        <sz val="14"/>
        <rFont val="Cambria"/>
        <family val="1"/>
      </rPr>
      <t xml:space="preserve">Nombre del Proyecto: </t>
    </r>
    <r>
      <rPr>
        <sz val="14"/>
        <rFont val="Cambria"/>
        <family val="1"/>
      </rPr>
      <t xml:space="preserve"> Actualización para la Innovación Tecnológica y Competitividad Agroalimentaria en la Rep. Dominicana (Canasta Básica)</t>
    </r>
  </si>
  <si>
    <t>CÓDIGO SNIP: 14187</t>
  </si>
  <si>
    <t>PROGRAMACIÓN  DE ACTIVIDADES  PROYECTOS INVERSIÓN PÚBLICA</t>
  </si>
  <si>
    <t>ACTUALIZACIÓN PARA LA INNOVACIÓN TECNOLÓGICA Y COMPETITIVIDAD AGROALIMENTARIA Y  DE FOMENTO A LA EXPORTACIÓN EN LA REPÚBLICA DOMINICANA</t>
  </si>
  <si>
    <r>
      <t xml:space="preserve">Transferencia Tecnológica en el cultivo de </t>
    </r>
    <r>
      <rPr>
        <b/>
        <sz val="11"/>
        <rFont val="Cambria"/>
        <family val="1"/>
      </rPr>
      <t>HABICHUELAS</t>
    </r>
  </si>
  <si>
    <t xml:space="preserve">PRESUPUESTO TOTAL </t>
  </si>
  <si>
    <t>DIVISIÓN DE PLANIFICACIÓN  Y  DESARROLLO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</si>
  <si>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</si>
  <si>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 xml:space="preserve">HORAS </t>
  </si>
  <si>
    <t xml:space="preserve">COSTO TOTAL </t>
  </si>
  <si>
    <t>DEPARTAMENTO DE ACCESO A LAS CIENCIAS MODERNAS</t>
  </si>
  <si>
    <r>
      <t xml:space="preserve">Transferencia Tecnológica en el cultivo de </t>
    </r>
    <r>
      <rPr>
        <b/>
        <sz val="11"/>
        <rFont val="Cambria"/>
        <family val="1"/>
      </rPr>
      <t>ARROZ</t>
    </r>
  </si>
  <si>
    <r>
      <t xml:space="preserve">Transferencia Tecnológica en el cultivo de </t>
    </r>
    <r>
      <rPr>
        <b/>
        <sz val="11"/>
        <rFont val="Cambria"/>
        <family val="1"/>
      </rPr>
      <t>PLÁTANO</t>
    </r>
  </si>
  <si>
    <t xml:space="preserve">COSTO TOTAL      (RD$) </t>
  </si>
  <si>
    <t>PRESUPUESTO TOTAL 2024 (RD$)</t>
  </si>
  <si>
    <t>COMBUSTIBLE</t>
  </si>
  <si>
    <t>VIATICOS</t>
  </si>
  <si>
    <t>VIATICO</t>
  </si>
  <si>
    <t>Jose Cepeda</t>
  </si>
  <si>
    <t>Johuan Santos y Mauricio Lopez</t>
  </si>
  <si>
    <t>Atiles Peguero</t>
  </si>
  <si>
    <t>Seguimiento a parcela de pasto</t>
  </si>
  <si>
    <t>4 y 5 de julio</t>
  </si>
  <si>
    <t>Santiago Rodriguez</t>
  </si>
  <si>
    <t>Julio De Oleo</t>
  </si>
  <si>
    <t>Seguimiento a parcelas de Mango</t>
  </si>
  <si>
    <t>9 y 10 de julio</t>
  </si>
  <si>
    <t>Bahoruco</t>
  </si>
  <si>
    <t>Las Matas/ San Juan</t>
  </si>
  <si>
    <t>Seguimiento a parcela de Mango</t>
  </si>
  <si>
    <t>Pedernales</t>
  </si>
  <si>
    <t>Juan Valdez</t>
  </si>
  <si>
    <t>Seguimiento parcela de Yuca</t>
  </si>
  <si>
    <t>Azua</t>
  </si>
  <si>
    <t>1 y 2 de agosto</t>
  </si>
  <si>
    <t>Tranferencia de tecnologías en Mango</t>
  </si>
  <si>
    <t>Seguimiento a parcela de leche y carne</t>
  </si>
  <si>
    <t>Bahoruro</t>
  </si>
  <si>
    <t>Transferencia de tecnología en pasto</t>
  </si>
  <si>
    <t>3 y 4 de septiembre</t>
  </si>
  <si>
    <t>10 y 11 de septiembre</t>
  </si>
  <si>
    <t>Miguel Angel Rodriguez</t>
  </si>
  <si>
    <t>Julio/Sep</t>
  </si>
  <si>
    <t>Tamayo y Galvan/Neyba, Barahona</t>
  </si>
  <si>
    <t>Victor Landa</t>
  </si>
  <si>
    <t>Higuey</t>
  </si>
  <si>
    <t>San Juan</t>
  </si>
  <si>
    <t>Polo/Hondo Valle</t>
  </si>
  <si>
    <t>Hondo Valle, Elias Pina</t>
  </si>
  <si>
    <t>Salomon Sosa</t>
  </si>
  <si>
    <t>3ra gira tecnica en el cultivo de Arroz con productores y tecnicos, para evaluar la floracion, chequear los problemas de barrenadores, hiede vivos, y helminthosporium orizae.</t>
  </si>
  <si>
    <r>
      <t>11/09/2024</t>
    </r>
    <r>
      <rPr>
        <sz val="11"/>
        <color theme="0"/>
        <rFont val="Cambria"/>
        <family val="1"/>
      </rPr>
      <t>.</t>
    </r>
  </si>
  <si>
    <r>
      <t xml:space="preserve">Visita en el cultivo de </t>
    </r>
    <r>
      <rPr>
        <b/>
        <sz val="11"/>
        <rFont val="Cambria"/>
        <family val="1"/>
      </rPr>
      <t>BATATA</t>
    </r>
  </si>
  <si>
    <t>DPTO</t>
  </si>
  <si>
    <t>Agric. Competitiva</t>
  </si>
  <si>
    <t>Ciencias Modernas</t>
  </si>
  <si>
    <t>Medio Amb. Y Rec. Nat.</t>
  </si>
  <si>
    <t>COMBUST.</t>
  </si>
  <si>
    <t>PROYECTOS</t>
  </si>
  <si>
    <t>SEGUIMIENTO</t>
  </si>
  <si>
    <t>BENEFICIARIOS</t>
  </si>
  <si>
    <t>HORAS/ACTV.</t>
  </si>
  <si>
    <t>COSTO LOG.</t>
  </si>
  <si>
    <t xml:space="preserve"> COSTOFACIL.</t>
  </si>
  <si>
    <t>Octubre</t>
  </si>
  <si>
    <t>Seguimiento a parcela de Yuca</t>
  </si>
  <si>
    <t>Dajabón</t>
  </si>
  <si>
    <t>Las Lagunas de Nisibón, provincia La Altagracia</t>
  </si>
  <si>
    <t>Elpio Avilès/Angel Adames.</t>
  </si>
  <si>
    <t>La Vega</t>
  </si>
  <si>
    <t>Ana Mateo, Juan Cedano y Luis Matos</t>
  </si>
  <si>
    <t>.</t>
  </si>
  <si>
    <t>Viaje de seguimiento a parcela demostrativa de aji picante</t>
  </si>
  <si>
    <t>Viaje de seguimiento parcela demostrativa de habichuela</t>
  </si>
  <si>
    <t>Olga Peralta</t>
  </si>
  <si>
    <r>
      <t xml:space="preserve">Transferencia Tecnológica en el cultivo de </t>
    </r>
    <r>
      <rPr>
        <b/>
        <sz val="11"/>
        <rFont val="Cambria"/>
        <family val="1"/>
      </rPr>
      <t>invernadero</t>
    </r>
  </si>
  <si>
    <t>META ENERO</t>
  </si>
  <si>
    <t>Enero</t>
  </si>
  <si>
    <t>Febrero</t>
  </si>
  <si>
    <t>Marzo</t>
  </si>
  <si>
    <t>META  FEBRERO</t>
  </si>
  <si>
    <t>MES: MARZO 2025</t>
  </si>
  <si>
    <t>META MARZO</t>
  </si>
  <si>
    <t>META AÑO 2025</t>
  </si>
  <si>
    <t>PROGRAMACION MARZO 2025</t>
  </si>
  <si>
    <t>PROGRAMACION  INDICADORES MARZO 2025</t>
  </si>
  <si>
    <t>PROGRAMACION FEBRERO 2025</t>
  </si>
  <si>
    <t>PROGRAMACION  INDICADORES FEBRERO 2025</t>
  </si>
  <si>
    <t>MES: FEBRERO 2025</t>
  </si>
  <si>
    <t>MES:  ENERO 2025</t>
  </si>
  <si>
    <t>PROGRAMACION ENERO 2025</t>
  </si>
  <si>
    <t>PROGRAMACION  INDICADORES ENERO 2025</t>
  </si>
  <si>
    <t>META ENERO-MARZO</t>
  </si>
  <si>
    <t>PROGRAMACION  INDICADORES ENERO-MARZO 2025</t>
  </si>
  <si>
    <t>PROGRAMACION ENERO-MARZO 2025</t>
  </si>
  <si>
    <t>TRIMESTRE: ENERO-MARZO 2025</t>
  </si>
  <si>
    <t>ENERO / MARZO</t>
  </si>
  <si>
    <t>Proyecto Baigua, san rafael del yuma.</t>
  </si>
  <si>
    <r>
      <t xml:space="preserve">Visita de coordinacion y supervicion del terreno del cultivo que se va a plantar de </t>
    </r>
    <r>
      <rPr>
        <b/>
        <sz val="11"/>
        <rFont val="Cambria"/>
        <family val="1"/>
      </rPr>
      <t>batata</t>
    </r>
  </si>
  <si>
    <t>28/1/2025.</t>
  </si>
  <si>
    <t xml:space="preserve">Elpidio Aviles y Angela Adames </t>
  </si>
  <si>
    <r>
      <t xml:space="preserve">1ra gira tecnica cultivo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con productores y tecnicos</t>
    </r>
  </si>
  <si>
    <t>16-17/1/2025</t>
  </si>
  <si>
    <r>
      <t xml:space="preserve">2da gira tecnica en el cultivo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con productores y tecnicos</t>
    </r>
  </si>
  <si>
    <t>19-21/2/2025</t>
  </si>
  <si>
    <t>Proyecto baigua, san rafael del yuma</t>
  </si>
  <si>
    <t>Olga Peralta, Osvaldo Castillo, Vinicio Victoriano, Herasmo Vasquez y Felix Perez Bueno</t>
  </si>
  <si>
    <r>
      <t xml:space="preserve">Curso taller sobre manejo sobre produccion bajo </t>
    </r>
    <r>
      <rPr>
        <b/>
        <sz val="11"/>
        <rFont val="Cambria"/>
        <family val="1"/>
      </rPr>
      <t>ambiente protegido</t>
    </r>
  </si>
  <si>
    <t>19-22/02/2025</t>
  </si>
  <si>
    <t>Provicia Espaillat (Moca)</t>
  </si>
  <si>
    <r>
      <t xml:space="preserve">Visita de seguimiento para la plantacion de la parcela de </t>
    </r>
    <r>
      <rPr>
        <b/>
        <sz val="11"/>
        <rFont val="Cambria"/>
        <family val="1"/>
      </rPr>
      <t xml:space="preserve">batata, </t>
    </r>
    <r>
      <rPr>
        <sz val="11"/>
        <rFont val="Cambria"/>
        <family val="1"/>
      </rPr>
      <t>riego y aplicación de herbicida pre y pos emergentes.</t>
    </r>
  </si>
  <si>
    <t>10-12/2/2025</t>
  </si>
  <si>
    <r>
      <t xml:space="preserve">3ra gira tecnica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variedad variedad robusta </t>
    </r>
  </si>
  <si>
    <t>19-21/03/2025</t>
  </si>
  <si>
    <r>
      <t xml:space="preserve">Verificacion de las marras en la parcela de </t>
    </r>
    <r>
      <rPr>
        <b/>
        <sz val="11"/>
        <rFont val="Cambria"/>
        <family val="1"/>
      </rPr>
      <t>batata</t>
    </r>
  </si>
  <si>
    <t>13-14/03/2024</t>
  </si>
  <si>
    <t>Johuan Santos Y Alexis Peguero</t>
  </si>
  <si>
    <t>Un viaje seguimiento a parcela demostrativa aji picante</t>
  </si>
  <si>
    <t>21 Enero</t>
  </si>
  <si>
    <t>Ana Mateo, Juan Cedano y Cesarina Medina</t>
  </si>
  <si>
    <t>Realizacion de dia de campo en habichuela</t>
  </si>
  <si>
    <t>15/16 enero</t>
  </si>
  <si>
    <t>Seguimiento a cuatro parcelas habichuela</t>
  </si>
  <si>
    <t>30/31 enero</t>
  </si>
  <si>
    <t>Un viaje de seguimiento a cuatro parcelas habichuela (*)</t>
  </si>
  <si>
    <t>Viajes seguimiento a parcela demostrativa vegetales orientales</t>
  </si>
  <si>
    <t>Seguimiento a parcela de Carne y Leche</t>
  </si>
  <si>
    <t>Las Matas, San Juan/ Neyba/ Santiago Rodriguez</t>
  </si>
  <si>
    <t>Neyba</t>
  </si>
  <si>
    <t>Azua/ Elias Piña</t>
  </si>
  <si>
    <t>Seguimiento a una parcela de platano</t>
  </si>
  <si>
    <t>Tamayo /Neyba, Barahona</t>
  </si>
  <si>
    <t>Tranferencia de tecnologias en el cultivo de batata</t>
  </si>
  <si>
    <t>Francisco Ceballos</t>
  </si>
  <si>
    <t>Seguimento a parcelas del cultivo de café</t>
  </si>
  <si>
    <t>Seguimiento a parcelas del cultivo de aguacate</t>
  </si>
  <si>
    <t>Transferencia Tecnológica en el cultivo de CAFÉ</t>
  </si>
  <si>
    <t>Pobreza Rural</t>
  </si>
  <si>
    <t>PRESUPUESTO TOTAL 20245(RD$)</t>
  </si>
  <si>
    <t>PRESUPUESTO TOTAL 2025 (RD$)</t>
  </si>
  <si>
    <t>PRESUPUESTO TOTAL 2025(RD$)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</si>
</sst>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  <font>
      <sz val="12"/>
      <name val="Cambria"/>
      <family val="1"/>
    </font>
    <font>
      <sz val="8"/>
      <name val="Calibri"/>
      <family val="2"/>
      <scheme val="minor"/>
    </font>
    <font>
      <sz val="11"/>
      <color theme="0"/>
      <name val="Cambria"/>
      <family val="1"/>
    </font>
    <font>
      <b/>
      <sz val="11"/>
      <color theme="1"/>
      <name val="Calibri"/>
      <family val="2"/>
      <scheme val="minor"/>
    </font>
    <font>
      <sz val="11"/>
      <name val="Cambria"/>
      <charset val="13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right" vertical="center" wrapText="1"/>
    </xf>
    <xf numFmtId="43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4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right" wrapText="1"/>
    </xf>
    <xf numFmtId="4" fontId="11" fillId="2" borderId="16" xfId="0" applyNumberFormat="1" applyFont="1" applyFill="1" applyBorder="1" applyAlignment="1">
      <alignment horizontal="right" wrapText="1"/>
    </xf>
    <xf numFmtId="43" fontId="11" fillId="2" borderId="16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 wrapText="1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3" fontId="7" fillId="2" borderId="1" xfId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" fontId="0" fillId="0" borderId="0" xfId="0" applyNumberFormat="1"/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/>
    </xf>
    <xf numFmtId="3" fontId="15" fillId="8" borderId="12" xfId="0" applyNumberFormat="1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3" fontId="15" fillId="8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9" borderId="20" xfId="0" applyFont="1" applyFill="1" applyBorder="1" applyAlignment="1">
      <alignment wrapText="1"/>
    </xf>
    <xf numFmtId="0" fontId="9" fillId="9" borderId="21" xfId="0" applyFont="1" applyFill="1" applyBorder="1" applyAlignment="1">
      <alignment horizontal="left" wrapText="1"/>
    </xf>
    <xf numFmtId="0" fontId="9" fillId="9" borderId="21" xfId="0" applyFont="1" applyFill="1" applyBorder="1" applyAlignment="1">
      <alignment wrapText="1"/>
    </xf>
    <xf numFmtId="4" fontId="9" fillId="9" borderId="22" xfId="0" applyNumberFormat="1" applyFont="1" applyFill="1" applyBorder="1" applyAlignment="1">
      <alignment horizontal="left" wrapText="1"/>
    </xf>
    <xf numFmtId="4" fontId="7" fillId="9" borderId="1" xfId="0" applyNumberFormat="1" applyFont="1" applyFill="1" applyBorder="1" applyAlignment="1">
      <alignment horizontal="left" wrapText="1"/>
    </xf>
    <xf numFmtId="0" fontId="7" fillId="9" borderId="23" xfId="0" applyFont="1" applyFill="1" applyBorder="1" applyAlignment="1">
      <alignment wrapText="1"/>
    </xf>
    <xf numFmtId="43" fontId="5" fillId="0" borderId="24" xfId="0" applyNumberFormat="1" applyFont="1" applyBorder="1" applyAlignment="1">
      <alignment horizontal="right" wrapText="1"/>
    </xf>
    <xf numFmtId="4" fontId="5" fillId="0" borderId="25" xfId="0" applyNumberFormat="1" applyFont="1" applyBorder="1" applyAlignment="1">
      <alignment horizontal="right" wrapText="1"/>
    </xf>
    <xf numFmtId="4" fontId="7" fillId="0" borderId="26" xfId="0" applyNumberFormat="1" applyFont="1" applyBorder="1" applyAlignment="1">
      <alignment horizontal="right" wrapText="1"/>
    </xf>
    <xf numFmtId="0" fontId="7" fillId="9" borderId="27" xfId="0" applyFont="1" applyFill="1" applyBorder="1" applyAlignment="1">
      <alignment horizontal="center" wrapText="1"/>
    </xf>
    <xf numFmtId="4" fontId="5" fillId="2" borderId="28" xfId="0" applyNumberFormat="1" applyFont="1" applyFill="1" applyBorder="1" applyAlignment="1">
      <alignment horizontal="right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Border="1" applyAlignment="1">
      <alignment horizontal="right" wrapText="1"/>
    </xf>
    <xf numFmtId="0" fontId="7" fillId="9" borderId="31" xfId="0" applyFont="1" applyFill="1" applyBorder="1" applyAlignment="1">
      <alignment wrapText="1"/>
    </xf>
    <xf numFmtId="4" fontId="5" fillId="2" borderId="19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4" fontId="7" fillId="10" borderId="30" xfId="0" applyNumberFormat="1" applyFont="1" applyFill="1" applyBorder="1" applyAlignment="1">
      <alignment horizontal="right" wrapText="1"/>
    </xf>
    <xf numFmtId="0" fontId="7" fillId="9" borderId="33" xfId="0" applyFont="1" applyFill="1" applyBorder="1" applyAlignment="1">
      <alignment wrapText="1"/>
    </xf>
    <xf numFmtId="4" fontId="7" fillId="9" borderId="34" xfId="0" applyNumberFormat="1" applyFont="1" applyFill="1" applyBorder="1" applyAlignment="1">
      <alignment horizontal="right" vertical="center" wrapText="1"/>
    </xf>
    <xf numFmtId="4" fontId="7" fillId="9" borderId="35" xfId="0" applyNumberFormat="1" applyFont="1" applyFill="1" applyBorder="1" applyAlignment="1">
      <alignment horizontal="right" vertical="center" wrapText="1"/>
    </xf>
    <xf numFmtId="4" fontId="7" fillId="9" borderId="36" xfId="0" applyNumberFormat="1" applyFont="1" applyFill="1" applyBorder="1" applyAlignment="1">
      <alignment horizontal="right" wrapText="1"/>
    </xf>
    <xf numFmtId="0" fontId="7" fillId="9" borderId="23" xfId="0" applyFont="1" applyFill="1" applyBorder="1"/>
    <xf numFmtId="0" fontId="5" fillId="0" borderId="24" xfId="0" applyFont="1" applyBorder="1" applyAlignment="1">
      <alignment horizontal="right" wrapText="1"/>
    </xf>
    <xf numFmtId="165" fontId="5" fillId="0" borderId="24" xfId="0" applyNumberFormat="1" applyFont="1" applyBorder="1" applyAlignment="1">
      <alignment horizontal="right" wrapText="1"/>
    </xf>
    <xf numFmtId="3" fontId="5" fillId="0" borderId="25" xfId="0" applyNumberFormat="1" applyFont="1" applyBorder="1" applyAlignment="1">
      <alignment horizontal="right" wrapText="1"/>
    </xf>
    <xf numFmtId="3" fontId="7" fillId="0" borderId="26" xfId="0" applyNumberFormat="1" applyFont="1" applyBorder="1" applyAlignment="1">
      <alignment horizontal="right" wrapText="1"/>
    </xf>
    <xf numFmtId="0" fontId="7" fillId="9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right" vertical="center" wrapText="1"/>
    </xf>
    <xf numFmtId="165" fontId="5" fillId="2" borderId="28" xfId="0" applyNumberFormat="1" applyFont="1" applyFill="1" applyBorder="1" applyAlignment="1">
      <alignment horizontal="right" vertical="center" wrapText="1"/>
    </xf>
    <xf numFmtId="3" fontId="5" fillId="2" borderId="29" xfId="0" applyNumberFormat="1" applyFont="1" applyFill="1" applyBorder="1" applyAlignment="1">
      <alignment horizontal="right" vertical="center" wrapText="1"/>
    </xf>
    <xf numFmtId="43" fontId="5" fillId="2" borderId="28" xfId="1" applyFont="1" applyFill="1" applyBorder="1" applyAlignment="1">
      <alignment horizontal="right" vertical="center" wrapText="1"/>
    </xf>
    <xf numFmtId="43" fontId="5" fillId="2" borderId="19" xfId="1" applyFont="1" applyFill="1" applyBorder="1" applyAlignment="1">
      <alignment horizontal="right" vertical="center" wrapText="1"/>
    </xf>
    <xf numFmtId="3" fontId="7" fillId="9" borderId="34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0" borderId="38" xfId="0" applyNumberFormat="1" applyFont="1" applyBorder="1" applyAlignment="1">
      <alignment horizontal="center" vertical="center"/>
    </xf>
    <xf numFmtId="4" fontId="19" fillId="0" borderId="30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3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15" fillId="8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43" fontId="5" fillId="2" borderId="12" xfId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wrapText="1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3" fontId="7" fillId="2" borderId="12" xfId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13" fillId="6" borderId="1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4" borderId="12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A586059A-A2FB-43DC-99EA-AA0607CE78BE}"/>
    <cellStyle name="Millares 3" xfId="2" xr:uid="{5A7EC251-323C-4513-A0D1-6E8511447F3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6" name="Picture 1" descr="Logo CONIAF">
          <a:extLst>
            <a:ext uri="{FF2B5EF4-FFF2-40B4-BE49-F238E27FC236}">
              <a16:creationId xmlns:a16="http://schemas.microsoft.com/office/drawing/2014/main" id="{B8A44EAF-E0D6-4337-9206-1D7B231B8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314761E-D18E-493E-A602-90EFFFCE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A5027CC3-1A54-42C8-930B-25AEB025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3"/>
  <sheetViews>
    <sheetView topLeftCell="A75" zoomScale="80" zoomScaleNormal="80" workbookViewId="0">
      <selection activeCell="F92" sqref="F92:G92"/>
    </sheetView>
  </sheetViews>
  <sheetFormatPr baseColWidth="10" defaultRowHeight="1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0" width="19.85546875" customWidth="1"/>
    <col min="11" max="12" width="15.5703125" customWidth="1"/>
    <col min="13" max="13" width="15" customWidth="1"/>
    <col min="14" max="14" width="17.7109375" customWidth="1"/>
    <col min="15" max="15" width="15.85546875" customWidth="1"/>
  </cols>
  <sheetData>
    <row r="1" spans="1:15" ht="18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6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>
      <c r="A3" s="219" t="s">
        <v>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1:15" ht="15.75">
      <c r="A4" s="219" t="s">
        <v>50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5" ht="6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>
      <c r="A6" s="214" t="s">
        <v>46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spans="1:15" ht="8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>
      <c r="A8" s="215" t="s">
        <v>47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35"/>
    </row>
    <row r="9" spans="1:15" ht="18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35"/>
    </row>
    <row r="10" spans="1:15" ht="18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>
      <c r="A11" s="220" t="s">
        <v>133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>
      <c r="A13" s="216" t="s">
        <v>44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4"/>
    </row>
    <row r="14" spans="1:15" ht="15.75" customHeight="1">
      <c r="A14" s="217" t="s">
        <v>45</v>
      </c>
      <c r="B14" s="217"/>
      <c r="C14" s="2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>
      <c r="A17" s="218" t="s">
        <v>42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</row>
    <row r="18" spans="1:15">
      <c r="A18" s="218" t="s">
        <v>41</v>
      </c>
      <c r="B18" s="218"/>
      <c r="C18" s="218"/>
      <c r="D18" s="218"/>
      <c r="E18" s="218"/>
      <c r="F18" s="218"/>
      <c r="G18" s="1"/>
      <c r="H18" s="1"/>
      <c r="I18" s="1"/>
      <c r="J18" s="1"/>
      <c r="K18" s="1"/>
      <c r="L18" s="1"/>
      <c r="M18" s="1"/>
      <c r="N18" s="1"/>
      <c r="O18" s="4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>
      <c r="A20" s="218" t="s">
        <v>51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1:1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>
      <c r="A23" s="218" t="s">
        <v>43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>
      <c r="A25" s="218" t="s">
        <v>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</row>
    <row r="26" spans="1:1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</row>
    <row r="31" spans="1: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>
      <c r="A32" s="228" t="s">
        <v>6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1:16" ht="27" customHeight="1" thickBot="1">
      <c r="A33" s="231" t="s">
        <v>7</v>
      </c>
      <c r="B33" s="209" t="s">
        <v>8</v>
      </c>
      <c r="C33" s="210"/>
      <c r="D33" s="196" t="s">
        <v>9</v>
      </c>
      <c r="E33" s="196" t="s">
        <v>10</v>
      </c>
      <c r="F33" s="196" t="s">
        <v>11</v>
      </c>
      <c r="G33" s="196" t="s">
        <v>37</v>
      </c>
      <c r="H33" s="209" t="s">
        <v>33</v>
      </c>
      <c r="I33" s="210"/>
      <c r="J33" s="196" t="s">
        <v>182</v>
      </c>
      <c r="K33" s="70"/>
      <c r="L33" s="70"/>
      <c r="M33" s="196" t="s">
        <v>12</v>
      </c>
      <c r="N33" s="196" t="s">
        <v>36</v>
      </c>
      <c r="O33" s="202" t="s">
        <v>13</v>
      </c>
    </row>
    <row r="34" spans="1:16" ht="0.75" customHeight="1" thickBot="1">
      <c r="A34" s="232"/>
      <c r="B34" s="211"/>
      <c r="C34" s="212"/>
      <c r="D34" s="200"/>
      <c r="E34" s="200"/>
      <c r="F34" s="200"/>
      <c r="G34" s="207"/>
      <c r="H34" s="72" t="s">
        <v>14</v>
      </c>
      <c r="I34" s="73"/>
      <c r="J34" s="197"/>
      <c r="K34" s="74"/>
      <c r="L34" s="74"/>
      <c r="M34" s="197"/>
      <c r="N34" s="200"/>
      <c r="O34" s="203"/>
    </row>
    <row r="35" spans="1:16" ht="26.25" customHeight="1" thickBot="1">
      <c r="A35" s="232"/>
      <c r="B35" s="70" t="s">
        <v>15</v>
      </c>
      <c r="C35" s="69" t="s">
        <v>16</v>
      </c>
      <c r="D35" s="200"/>
      <c r="E35" s="200"/>
      <c r="F35" s="200"/>
      <c r="G35" s="208"/>
      <c r="H35" s="75" t="s">
        <v>34</v>
      </c>
      <c r="I35" s="71" t="s">
        <v>35</v>
      </c>
      <c r="J35" s="197"/>
      <c r="K35" s="71" t="s">
        <v>59</v>
      </c>
      <c r="L35" s="71" t="s">
        <v>60</v>
      </c>
      <c r="M35" s="197"/>
      <c r="N35" s="201"/>
      <c r="O35" s="204"/>
    </row>
    <row r="36" spans="1:16" ht="57.75" hidden="1" thickBot="1">
      <c r="A36" s="18">
        <v>0</v>
      </c>
      <c r="B36" s="56" t="s">
        <v>85</v>
      </c>
      <c r="C36" s="56" t="s">
        <v>56</v>
      </c>
      <c r="D36" s="56" t="s">
        <v>32</v>
      </c>
      <c r="E36" s="63" t="s">
        <v>86</v>
      </c>
      <c r="F36" s="56" t="s">
        <v>87</v>
      </c>
      <c r="G36" s="58"/>
      <c r="H36" s="58"/>
      <c r="I36" s="58"/>
      <c r="J36" s="62">
        <v>54168</v>
      </c>
      <c r="K36" s="62"/>
      <c r="L36" s="62"/>
      <c r="M36" s="62"/>
      <c r="N36" s="62"/>
      <c r="O36" s="62">
        <f>SUM(M36:N36)</f>
        <v>0</v>
      </c>
    </row>
    <row r="37" spans="1:16" ht="43.5" thickBot="1">
      <c r="A37" s="138">
        <v>1</v>
      </c>
      <c r="B37" s="139" t="s">
        <v>85</v>
      </c>
      <c r="C37" s="139" t="s">
        <v>174</v>
      </c>
      <c r="D37" s="139" t="s">
        <v>32</v>
      </c>
      <c r="E37" s="140" t="s">
        <v>121</v>
      </c>
      <c r="F37" s="139" t="s">
        <v>175</v>
      </c>
      <c r="G37" s="141">
        <v>8</v>
      </c>
      <c r="H37" s="141">
        <v>8</v>
      </c>
      <c r="I37" s="141">
        <v>0</v>
      </c>
      <c r="J37" s="142">
        <v>36650</v>
      </c>
      <c r="K37" s="142">
        <v>3000</v>
      </c>
      <c r="L37" s="142">
        <v>6000</v>
      </c>
      <c r="M37" s="142">
        <v>26250</v>
      </c>
      <c r="N37" s="142">
        <v>10400</v>
      </c>
      <c r="O37" s="142">
        <f>SUM(M37:N37)</f>
        <v>36650</v>
      </c>
      <c r="P37" s="145"/>
    </row>
    <row r="38" spans="1:16" ht="43.5" thickBot="1">
      <c r="A38" s="138">
        <v>1</v>
      </c>
      <c r="B38" s="139" t="s">
        <v>88</v>
      </c>
      <c r="C38" s="139" t="s">
        <v>176</v>
      </c>
      <c r="D38" s="139" t="s">
        <v>32</v>
      </c>
      <c r="E38" s="140" t="s">
        <v>121</v>
      </c>
      <c r="F38" s="139" t="s">
        <v>89</v>
      </c>
      <c r="G38" s="141">
        <v>8</v>
      </c>
      <c r="H38" s="141">
        <v>7</v>
      </c>
      <c r="I38" s="141">
        <v>1</v>
      </c>
      <c r="J38" s="142">
        <v>31200</v>
      </c>
      <c r="K38" s="142">
        <v>3400</v>
      </c>
      <c r="L38" s="142">
        <v>8500</v>
      </c>
      <c r="M38" s="142">
        <v>20000</v>
      </c>
      <c r="N38" s="142">
        <v>11200</v>
      </c>
      <c r="O38" s="142">
        <f>SUM(M38:N38)</f>
        <v>31200</v>
      </c>
    </row>
    <row r="39" spans="1:16" ht="44.25" customHeight="1" thickBot="1">
      <c r="A39" s="138">
        <v>1</v>
      </c>
      <c r="B39" s="139" t="s">
        <v>177</v>
      </c>
      <c r="C39" s="139" t="s">
        <v>180</v>
      </c>
      <c r="D39" s="139" t="s">
        <v>32</v>
      </c>
      <c r="E39" s="140" t="s">
        <v>121</v>
      </c>
      <c r="F39" s="139" t="s">
        <v>91</v>
      </c>
      <c r="G39" s="141">
        <v>8</v>
      </c>
      <c r="H39" s="141">
        <v>8</v>
      </c>
      <c r="I39" s="141">
        <v>0</v>
      </c>
      <c r="J39" s="142">
        <v>31200</v>
      </c>
      <c r="K39" s="142">
        <v>3000</v>
      </c>
      <c r="L39" s="142">
        <v>6500</v>
      </c>
      <c r="M39" s="142">
        <v>20000</v>
      </c>
      <c r="N39" s="142">
        <v>11200</v>
      </c>
      <c r="O39" s="142">
        <f>SUM(M39:N39)</f>
        <v>31200</v>
      </c>
    </row>
    <row r="40" spans="1:16" ht="40.5" customHeight="1" thickBot="1">
      <c r="A40" s="138">
        <v>1</v>
      </c>
      <c r="B40" s="139" t="s">
        <v>93</v>
      </c>
      <c r="C40" s="139" t="s">
        <v>179</v>
      </c>
      <c r="D40" s="139" t="s">
        <v>32</v>
      </c>
      <c r="E40" s="140" t="s">
        <v>121</v>
      </c>
      <c r="F40" s="139" t="s">
        <v>92</v>
      </c>
      <c r="G40" s="141">
        <v>8</v>
      </c>
      <c r="H40" s="141">
        <v>8</v>
      </c>
      <c r="I40" s="141">
        <v>0</v>
      </c>
      <c r="J40" s="142">
        <v>71200</v>
      </c>
      <c r="K40" s="142">
        <v>5500</v>
      </c>
      <c r="L40" s="142">
        <v>12500</v>
      </c>
      <c r="M40" s="142">
        <v>60000</v>
      </c>
      <c r="N40" s="142">
        <v>11200</v>
      </c>
      <c r="O40" s="142">
        <f>SUM(M40:N40)</f>
        <v>71200</v>
      </c>
      <c r="P40" s="145"/>
    </row>
    <row r="41" spans="1:16" ht="15.75" customHeight="1" thickBot="1">
      <c r="A41" s="19">
        <f>SUM(A36:A40)</f>
        <v>4</v>
      </c>
      <c r="B41" s="172" t="s">
        <v>17</v>
      </c>
      <c r="C41" s="172"/>
      <c r="D41" s="172"/>
      <c r="E41" s="172"/>
      <c r="F41" s="172"/>
      <c r="G41" s="7">
        <f t="shared" ref="G41:O41" si="0">SUM(G36:G40)</f>
        <v>32</v>
      </c>
      <c r="H41" s="7">
        <f t="shared" si="0"/>
        <v>31</v>
      </c>
      <c r="I41" s="7">
        <f t="shared" si="0"/>
        <v>1</v>
      </c>
      <c r="J41" s="61">
        <f t="shared" si="0"/>
        <v>224418</v>
      </c>
      <c r="K41" s="61">
        <f t="shared" si="0"/>
        <v>14900</v>
      </c>
      <c r="L41" s="61">
        <f t="shared" si="0"/>
        <v>33500</v>
      </c>
      <c r="M41" s="22">
        <f t="shared" si="0"/>
        <v>126250</v>
      </c>
      <c r="N41" s="22">
        <f t="shared" si="0"/>
        <v>44000</v>
      </c>
      <c r="O41" s="22">
        <f t="shared" si="0"/>
        <v>170250</v>
      </c>
      <c r="P41" s="68" t="s">
        <v>20</v>
      </c>
    </row>
    <row r="42" spans="1:16" ht="15.75" customHeight="1" thickBot="1">
      <c r="A42" s="205" t="s">
        <v>18</v>
      </c>
      <c r="B42" s="206"/>
      <c r="C42" s="206"/>
      <c r="D42" s="206"/>
      <c r="E42" s="206"/>
      <c r="F42" s="206"/>
      <c r="G42" s="206"/>
      <c r="H42" s="64"/>
      <c r="I42" s="64"/>
      <c r="J42" s="65"/>
      <c r="K42" s="65"/>
      <c r="L42" s="65"/>
      <c r="M42" s="22">
        <v>0</v>
      </c>
      <c r="N42" s="22">
        <f>N41*-0.1</f>
        <v>-4400</v>
      </c>
      <c r="O42" s="22">
        <f>N42</f>
        <v>-4400</v>
      </c>
    </row>
    <row r="43" spans="1:16" ht="15.75" customHeight="1" thickBot="1">
      <c r="A43" s="172" t="s">
        <v>19</v>
      </c>
      <c r="B43" s="172"/>
      <c r="C43" s="172"/>
      <c r="D43" s="172"/>
      <c r="E43" s="172"/>
      <c r="F43" s="172"/>
      <c r="G43" s="172"/>
      <c r="H43" s="66"/>
      <c r="I43" s="66"/>
      <c r="J43" s="67"/>
      <c r="K43" s="67"/>
      <c r="L43" s="67"/>
      <c r="M43" s="22">
        <f>SUM(M41:M42)</f>
        <v>126250</v>
      </c>
      <c r="N43" s="22">
        <f>SUM(N41:N42)</f>
        <v>39600</v>
      </c>
      <c r="O43" s="22">
        <f>O42+O41</f>
        <v>165850</v>
      </c>
    </row>
    <row r="44" spans="1:16">
      <c r="A44" s="40"/>
      <c r="B44" s="40"/>
      <c r="C44" s="40"/>
      <c r="D44" s="40"/>
      <c r="E44" s="40"/>
      <c r="F44" s="40"/>
      <c r="G44" s="40"/>
      <c r="H44" s="41"/>
      <c r="I44" s="41"/>
      <c r="J44" s="42"/>
      <c r="K44" s="42"/>
      <c r="L44" s="42"/>
      <c r="M44" s="42"/>
      <c r="N44" s="42"/>
      <c r="O44" s="43"/>
    </row>
    <row r="45" spans="1:16">
      <c r="A45" s="40"/>
      <c r="B45" s="40"/>
      <c r="C45" s="40"/>
      <c r="D45" s="40"/>
      <c r="E45" s="40"/>
      <c r="F45" s="40"/>
      <c r="G45" s="40"/>
      <c r="H45" s="41"/>
      <c r="I45" s="41"/>
      <c r="J45" s="42"/>
      <c r="K45" s="42"/>
      <c r="L45" s="42"/>
      <c r="M45" s="42"/>
      <c r="N45" s="42"/>
      <c r="O45" s="43"/>
    </row>
    <row r="46" spans="1:16" ht="15.75" thickBot="1">
      <c r="A46" s="199" t="s">
        <v>22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44"/>
      <c r="O46" s="44"/>
    </row>
    <row r="47" spans="1:16" ht="24.75" customHeight="1" thickBot="1">
      <c r="A47" s="196" t="s">
        <v>7</v>
      </c>
      <c r="B47" s="209" t="s">
        <v>8</v>
      </c>
      <c r="C47" s="210"/>
      <c r="D47" s="196" t="s">
        <v>9</v>
      </c>
      <c r="E47" s="196" t="s">
        <v>10</v>
      </c>
      <c r="F47" s="196" t="s">
        <v>11</v>
      </c>
      <c r="G47" s="196" t="s">
        <v>37</v>
      </c>
      <c r="H47" s="229" t="s">
        <v>33</v>
      </c>
      <c r="I47" s="230"/>
      <c r="J47" s="196" t="s">
        <v>183</v>
      </c>
      <c r="K47" s="70"/>
      <c r="L47" s="70"/>
      <c r="M47" s="196" t="s">
        <v>12</v>
      </c>
      <c r="N47" s="196" t="s">
        <v>36</v>
      </c>
      <c r="O47" s="196" t="s">
        <v>13</v>
      </c>
    </row>
    <row r="48" spans="1:16" ht="3.75" customHeight="1" thickBot="1">
      <c r="A48" s="200"/>
      <c r="B48" s="211"/>
      <c r="C48" s="212"/>
      <c r="D48" s="200"/>
      <c r="E48" s="200"/>
      <c r="F48" s="200"/>
      <c r="G48" s="200"/>
      <c r="H48" s="196" t="s">
        <v>34</v>
      </c>
      <c r="I48" s="196" t="s">
        <v>35</v>
      </c>
      <c r="J48" s="200"/>
      <c r="K48" s="74"/>
      <c r="L48" s="74"/>
      <c r="M48" s="200"/>
      <c r="N48" s="200"/>
      <c r="O48" s="200"/>
    </row>
    <row r="49" spans="1:16" ht="27.75" customHeight="1" thickBot="1">
      <c r="A49" s="201"/>
      <c r="B49" s="70" t="s">
        <v>15</v>
      </c>
      <c r="C49" s="69" t="s">
        <v>16</v>
      </c>
      <c r="D49" s="201"/>
      <c r="E49" s="201"/>
      <c r="F49" s="201"/>
      <c r="G49" s="201"/>
      <c r="H49" s="201"/>
      <c r="I49" s="201"/>
      <c r="J49" s="201"/>
      <c r="K49" s="71" t="s">
        <v>59</v>
      </c>
      <c r="L49" s="71" t="s">
        <v>60</v>
      </c>
      <c r="M49" s="201"/>
      <c r="N49" s="201"/>
      <c r="O49" s="201"/>
    </row>
    <row r="50" spans="1:16" ht="80.25" hidden="1" customHeight="1" thickBot="1">
      <c r="A50" s="18"/>
      <c r="B50" s="56"/>
      <c r="C50" s="129"/>
      <c r="D50" s="56"/>
      <c r="E50" s="57"/>
      <c r="F50" s="56"/>
      <c r="G50" s="58"/>
      <c r="H50" s="58"/>
      <c r="I50" s="58"/>
      <c r="J50" s="59"/>
      <c r="K50" s="60"/>
      <c r="L50" s="60"/>
      <c r="M50" s="60"/>
      <c r="N50" s="59"/>
      <c r="O50" s="59"/>
    </row>
    <row r="51" spans="1:16" ht="81" customHeight="1" thickBot="1">
      <c r="A51" s="18">
        <v>1</v>
      </c>
      <c r="B51" s="56" t="s">
        <v>75</v>
      </c>
      <c r="C51" s="129" t="s">
        <v>142</v>
      </c>
      <c r="D51" s="56" t="s">
        <v>23</v>
      </c>
      <c r="E51" s="57" t="s">
        <v>143</v>
      </c>
      <c r="F51" s="56" t="s">
        <v>141</v>
      </c>
      <c r="G51" s="58">
        <v>8</v>
      </c>
      <c r="H51" s="58"/>
      <c r="I51" s="58"/>
      <c r="J51" s="59">
        <v>390000</v>
      </c>
      <c r="K51" s="60">
        <v>2700</v>
      </c>
      <c r="L51" s="60">
        <v>3779.75</v>
      </c>
      <c r="M51" s="60"/>
      <c r="N51" s="59">
        <v>6300</v>
      </c>
      <c r="O51" s="59">
        <f>SUM(M51:N51)</f>
        <v>6300</v>
      </c>
    </row>
    <row r="52" spans="1:16" ht="81" hidden="1" customHeight="1" thickBot="1">
      <c r="A52" s="18"/>
      <c r="B52" s="56"/>
      <c r="C52" s="129"/>
      <c r="D52" s="56" t="s">
        <v>23</v>
      </c>
      <c r="E52" s="57"/>
      <c r="F52" s="56"/>
      <c r="G52" s="58"/>
      <c r="H52" s="58"/>
      <c r="I52" s="58"/>
      <c r="J52" s="59"/>
      <c r="K52" s="60"/>
      <c r="L52" s="60"/>
      <c r="M52" s="60"/>
      <c r="N52" s="59"/>
      <c r="O52" s="59">
        <f t="shared" ref="O52" si="1">SUM(M52:N52)</f>
        <v>0</v>
      </c>
    </row>
    <row r="53" spans="1:16" ht="86.25" thickBot="1">
      <c r="A53" s="18">
        <v>1</v>
      </c>
      <c r="B53" s="56" t="s">
        <v>144</v>
      </c>
      <c r="C53" s="129" t="s">
        <v>145</v>
      </c>
      <c r="D53" s="56" t="s">
        <v>23</v>
      </c>
      <c r="E53" s="63" t="s">
        <v>146</v>
      </c>
      <c r="F53" s="56" t="s">
        <v>111</v>
      </c>
      <c r="G53" s="58">
        <v>8</v>
      </c>
      <c r="H53" s="58">
        <v>9</v>
      </c>
      <c r="I53" s="58">
        <v>1</v>
      </c>
      <c r="J53" s="59">
        <v>600000</v>
      </c>
      <c r="K53" s="60">
        <v>5500</v>
      </c>
      <c r="L53" s="60">
        <v>3779.75</v>
      </c>
      <c r="M53" s="60"/>
      <c r="N53" s="59">
        <v>6300</v>
      </c>
      <c r="O53" s="59">
        <f>SUM(M53:N53)</f>
        <v>6300</v>
      </c>
    </row>
    <row r="54" spans="1:16" ht="22.5" customHeight="1" thickBot="1">
      <c r="A54" s="19">
        <f>SUM(A50:A53)</f>
        <v>2</v>
      </c>
      <c r="B54" s="176" t="s">
        <v>17</v>
      </c>
      <c r="C54" s="177"/>
      <c r="D54" s="177"/>
      <c r="E54" s="177"/>
      <c r="F54" s="178"/>
      <c r="G54" s="7">
        <f t="shared" ref="G54:N54" si="2">SUM(G50:G53)</f>
        <v>16</v>
      </c>
      <c r="H54" s="7">
        <f t="shared" si="2"/>
        <v>9</v>
      </c>
      <c r="I54" s="7">
        <f t="shared" si="2"/>
        <v>1</v>
      </c>
      <c r="J54" s="61">
        <f t="shared" si="2"/>
        <v>990000</v>
      </c>
      <c r="K54" s="61">
        <f>SUM(K50:K53)</f>
        <v>8200</v>
      </c>
      <c r="L54" s="61">
        <f t="shared" si="2"/>
        <v>7559.5</v>
      </c>
      <c r="M54" s="15">
        <f t="shared" si="2"/>
        <v>0</v>
      </c>
      <c r="N54" s="15">
        <f t="shared" si="2"/>
        <v>12600</v>
      </c>
      <c r="O54" s="15">
        <f>SUM(O50:O53)</f>
        <v>12600</v>
      </c>
    </row>
    <row r="55" spans="1:16" ht="15.75" customHeight="1" thickBot="1">
      <c r="A55" s="173" t="s">
        <v>18</v>
      </c>
      <c r="B55" s="174"/>
      <c r="C55" s="174"/>
      <c r="D55" s="174"/>
      <c r="E55" s="174"/>
      <c r="F55" s="174"/>
      <c r="G55" s="174"/>
      <c r="H55" s="8"/>
      <c r="I55" s="9"/>
      <c r="J55" s="10"/>
      <c r="K55" s="10"/>
      <c r="L55" s="10"/>
      <c r="M55" s="15">
        <v>0</v>
      </c>
      <c r="N55" s="15">
        <f>N54*-0.1</f>
        <v>-1260</v>
      </c>
      <c r="O55" s="15">
        <f>N55</f>
        <v>-1260</v>
      </c>
    </row>
    <row r="56" spans="1:16" ht="19.5" customHeight="1" thickBot="1">
      <c r="A56" s="176" t="s">
        <v>21</v>
      </c>
      <c r="B56" s="177"/>
      <c r="C56" s="177"/>
      <c r="D56" s="177"/>
      <c r="E56" s="177"/>
      <c r="F56" s="177"/>
      <c r="G56" s="177"/>
      <c r="H56" s="13"/>
      <c r="I56" s="13"/>
      <c r="J56" s="14"/>
      <c r="K56" s="14"/>
      <c r="L56" s="14"/>
      <c r="M56" s="15">
        <f>SUM(M54:M55)</f>
        <v>0</v>
      </c>
      <c r="N56" s="15">
        <f>SUM(N54:N55)</f>
        <v>11340</v>
      </c>
      <c r="O56" s="15">
        <f>O55+O54</f>
        <v>11340</v>
      </c>
    </row>
    <row r="57" spans="1:16">
      <c r="A57" s="45"/>
      <c r="B57" s="45"/>
      <c r="C57" s="45"/>
      <c r="D57" s="45"/>
      <c r="E57" s="45"/>
      <c r="F57" s="45"/>
      <c r="G57" s="45"/>
      <c r="H57" s="46"/>
      <c r="I57" s="46"/>
      <c r="J57" s="47"/>
      <c r="K57" s="47"/>
      <c r="L57" s="47"/>
      <c r="M57" s="48"/>
      <c r="N57" s="49"/>
      <c r="O57" s="49"/>
    </row>
    <row r="58" spans="1:16">
      <c r="A58" s="40"/>
      <c r="B58" s="40"/>
      <c r="C58" s="40"/>
      <c r="D58" s="40"/>
      <c r="E58" s="40"/>
      <c r="F58" s="40"/>
      <c r="G58" s="40"/>
      <c r="H58" s="41"/>
      <c r="I58" s="41"/>
      <c r="J58" s="50"/>
      <c r="K58" s="50"/>
      <c r="L58" s="50"/>
      <c r="M58" s="51"/>
      <c r="N58" s="43"/>
      <c r="O58" s="43"/>
    </row>
    <row r="59" spans="1:16">
      <c r="A59" s="40"/>
      <c r="B59" s="40"/>
      <c r="C59" s="40"/>
      <c r="D59" s="40"/>
      <c r="E59" s="40"/>
      <c r="F59" s="40"/>
      <c r="G59" s="40"/>
      <c r="H59" s="41"/>
      <c r="I59" s="41"/>
      <c r="J59" s="50"/>
      <c r="K59" s="50"/>
      <c r="L59" s="50"/>
      <c r="M59" s="51"/>
      <c r="N59" s="43"/>
      <c r="O59" s="43"/>
    </row>
    <row r="60" spans="1:16" ht="16.5" customHeight="1" thickBot="1">
      <c r="A60" s="199" t="s">
        <v>40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52"/>
      <c r="O60" s="52"/>
    </row>
    <row r="61" spans="1:16" ht="29.25" customHeight="1" thickBot="1">
      <c r="A61" s="182" t="s">
        <v>7</v>
      </c>
      <c r="B61" s="190" t="s">
        <v>8</v>
      </c>
      <c r="C61" s="191"/>
      <c r="D61" s="183" t="s">
        <v>9</v>
      </c>
      <c r="E61" s="183" t="s">
        <v>10</v>
      </c>
      <c r="F61" s="183" t="s">
        <v>11</v>
      </c>
      <c r="G61" s="183" t="s">
        <v>52</v>
      </c>
      <c r="H61" s="190" t="s">
        <v>33</v>
      </c>
      <c r="I61" s="191"/>
      <c r="J61" s="196" t="s">
        <v>183</v>
      </c>
      <c r="K61" s="77"/>
      <c r="L61" s="77"/>
      <c r="M61" s="183" t="s">
        <v>12</v>
      </c>
      <c r="N61" s="183" t="s">
        <v>36</v>
      </c>
      <c r="O61" s="186" t="s">
        <v>53</v>
      </c>
    </row>
    <row r="62" spans="1:16" ht="13.5" customHeight="1" thickBot="1">
      <c r="A62" s="189"/>
      <c r="B62" s="192"/>
      <c r="C62" s="193"/>
      <c r="D62" s="184"/>
      <c r="E62" s="184"/>
      <c r="F62" s="184"/>
      <c r="G62" s="194"/>
      <c r="H62" s="183" t="s">
        <v>34</v>
      </c>
      <c r="I62" s="183" t="s">
        <v>35</v>
      </c>
      <c r="J62" s="197"/>
      <c r="K62" s="79"/>
      <c r="L62" s="79"/>
      <c r="M62" s="198"/>
      <c r="N62" s="184"/>
      <c r="O62" s="187"/>
    </row>
    <row r="63" spans="1:16" ht="26.25" customHeight="1" thickBot="1">
      <c r="A63" s="189"/>
      <c r="B63" s="77" t="s">
        <v>15</v>
      </c>
      <c r="C63" s="76" t="s">
        <v>16</v>
      </c>
      <c r="D63" s="184"/>
      <c r="E63" s="184"/>
      <c r="F63" s="184"/>
      <c r="G63" s="195"/>
      <c r="H63" s="185"/>
      <c r="I63" s="185"/>
      <c r="J63" s="197"/>
      <c r="K63" s="78" t="s">
        <v>59</v>
      </c>
      <c r="L63" s="78" t="s">
        <v>60</v>
      </c>
      <c r="M63" s="198"/>
      <c r="N63" s="185"/>
      <c r="O63" s="188"/>
    </row>
    <row r="64" spans="1:16" ht="54" hidden="1" customHeight="1" thickBot="1">
      <c r="A64" s="18">
        <v>0</v>
      </c>
      <c r="B64" s="56" t="s">
        <v>64</v>
      </c>
      <c r="C64" s="56" t="s">
        <v>65</v>
      </c>
      <c r="D64" s="56" t="s">
        <v>39</v>
      </c>
      <c r="E64" s="56" t="s">
        <v>66</v>
      </c>
      <c r="F64" s="56" t="s">
        <v>67</v>
      </c>
      <c r="G64" s="88">
        <v>16</v>
      </c>
      <c r="H64" s="88"/>
      <c r="I64" s="88"/>
      <c r="J64" s="62"/>
      <c r="K64" s="89"/>
      <c r="L64" s="89"/>
      <c r="M64" s="89"/>
      <c r="N64" s="62"/>
      <c r="O64" s="62">
        <f t="shared" ref="O64:O65" si="3">SUM(M64:N64)</f>
        <v>0</v>
      </c>
      <c r="P64" s="68" t="s">
        <v>20</v>
      </c>
    </row>
    <row r="65" spans="1:16" ht="54" hidden="1" customHeight="1" thickBot="1">
      <c r="A65" s="18">
        <v>0</v>
      </c>
      <c r="B65" s="56" t="s">
        <v>68</v>
      </c>
      <c r="C65" s="56" t="s">
        <v>69</v>
      </c>
      <c r="D65" s="56" t="s">
        <v>39</v>
      </c>
      <c r="E65" s="56" t="s">
        <v>70</v>
      </c>
      <c r="F65" s="56" t="s">
        <v>71</v>
      </c>
      <c r="G65" s="58">
        <v>16</v>
      </c>
      <c r="H65" s="58"/>
      <c r="I65" s="58"/>
      <c r="J65" s="62"/>
      <c r="K65" s="89"/>
      <c r="L65" s="89"/>
      <c r="M65" s="89"/>
      <c r="N65" s="62"/>
      <c r="O65" s="62">
        <f t="shared" si="3"/>
        <v>0</v>
      </c>
      <c r="P65" s="68"/>
    </row>
    <row r="66" spans="1:16" ht="54" customHeight="1" thickBot="1">
      <c r="A66" s="18">
        <v>1</v>
      </c>
      <c r="B66" s="56" t="s">
        <v>64</v>
      </c>
      <c r="C66" s="38" t="s">
        <v>170</v>
      </c>
      <c r="D66" s="38" t="s">
        <v>39</v>
      </c>
      <c r="E66" s="63" t="s">
        <v>121</v>
      </c>
      <c r="F66" s="38" t="s">
        <v>171</v>
      </c>
      <c r="G66" s="20">
        <v>8</v>
      </c>
      <c r="H66" s="20"/>
      <c r="I66" s="20"/>
      <c r="J66" s="5">
        <v>500000</v>
      </c>
      <c r="K66" s="21">
        <f>2250+4500+2250</f>
        <v>9000</v>
      </c>
      <c r="L66" s="21">
        <f>13726.15+7700+7700</f>
        <v>29126.15</v>
      </c>
      <c r="M66" s="21"/>
      <c r="N66" s="5">
        <v>11200</v>
      </c>
      <c r="O66" s="62">
        <f>SUM(M66:N66)</f>
        <v>11200</v>
      </c>
      <c r="P66" s="68"/>
    </row>
    <row r="67" spans="1:16" ht="54" customHeight="1" thickBot="1">
      <c r="A67" s="18">
        <v>1</v>
      </c>
      <c r="B67" s="56" t="s">
        <v>68</v>
      </c>
      <c r="C67" s="38" t="s">
        <v>73</v>
      </c>
      <c r="D67" s="38" t="s">
        <v>39</v>
      </c>
      <c r="E67" s="63" t="s">
        <v>121</v>
      </c>
      <c r="F67" s="38" t="s">
        <v>172</v>
      </c>
      <c r="G67" s="20">
        <v>8</v>
      </c>
      <c r="H67" s="20"/>
      <c r="I67" s="20"/>
      <c r="J67" s="5">
        <v>570000</v>
      </c>
      <c r="K67" s="21">
        <v>4200</v>
      </c>
      <c r="L67" s="21">
        <v>4900</v>
      </c>
      <c r="M67" s="21"/>
      <c r="N67" s="5">
        <v>10400</v>
      </c>
      <c r="O67" s="62">
        <f>SUM(M67:N67)</f>
        <v>10400</v>
      </c>
      <c r="P67" s="68"/>
    </row>
    <row r="68" spans="1:16" ht="53.25" customHeight="1" thickBot="1">
      <c r="A68" s="18">
        <v>1</v>
      </c>
      <c r="B68" s="56" t="s">
        <v>75</v>
      </c>
      <c r="C68" s="38" t="s">
        <v>76</v>
      </c>
      <c r="D68" s="38" t="s">
        <v>39</v>
      </c>
      <c r="E68" s="63" t="s">
        <v>121</v>
      </c>
      <c r="F68" s="38" t="s">
        <v>173</v>
      </c>
      <c r="G68" s="20">
        <v>8</v>
      </c>
      <c r="H68" s="20"/>
      <c r="I68" s="20"/>
      <c r="J68" s="5">
        <v>500000</v>
      </c>
      <c r="K68" s="21">
        <f>4200*0.3</f>
        <v>1260</v>
      </c>
      <c r="L68" s="21">
        <f>15400*0.3</f>
        <v>4620</v>
      </c>
      <c r="M68" s="21"/>
      <c r="N68" s="5">
        <v>11200</v>
      </c>
      <c r="O68" s="62">
        <f>SUM(M68:N68)</f>
        <v>11200</v>
      </c>
    </row>
    <row r="69" spans="1:16" ht="15.75" thickBot="1">
      <c r="A69" s="37">
        <f>SUM(A64:A68)</f>
        <v>3</v>
      </c>
      <c r="B69" s="176" t="s">
        <v>17</v>
      </c>
      <c r="C69" s="177"/>
      <c r="D69" s="177"/>
      <c r="E69" s="177"/>
      <c r="F69" s="178"/>
      <c r="G69" s="37">
        <f>SUM(G64:G68)</f>
        <v>56</v>
      </c>
      <c r="H69" s="37">
        <f>SUM(H64:H67)</f>
        <v>0</v>
      </c>
      <c r="I69" s="37">
        <f>SUM(I64:I67)</f>
        <v>0</v>
      </c>
      <c r="J69" s="24">
        <f>SUM(J64:J67)</f>
        <v>1070000</v>
      </c>
      <c r="K69" s="11">
        <f>SUM(K64:K68)</f>
        <v>14460</v>
      </c>
      <c r="L69" s="11">
        <f>SUM(L64:L68)</f>
        <v>38646.15</v>
      </c>
      <c r="M69" s="11">
        <f>SUM(M64:M68)</f>
        <v>0</v>
      </c>
      <c r="N69" s="11">
        <f>SUM(N64:N68)</f>
        <v>32800</v>
      </c>
      <c r="O69" s="11">
        <f>SUM(O64:O68)</f>
        <v>32800</v>
      </c>
      <c r="P69" s="68" t="s">
        <v>20</v>
      </c>
    </row>
    <row r="70" spans="1:16" ht="16.5" customHeight="1" thickBot="1">
      <c r="A70" s="173" t="s">
        <v>18</v>
      </c>
      <c r="B70" s="174"/>
      <c r="C70" s="174"/>
      <c r="D70" s="174"/>
      <c r="E70" s="174"/>
      <c r="F70" s="174"/>
      <c r="G70" s="175"/>
      <c r="H70" s="54"/>
      <c r="I70" s="54"/>
      <c r="J70" s="53"/>
      <c r="K70" s="53"/>
      <c r="L70" s="53"/>
      <c r="M70" s="11">
        <v>0</v>
      </c>
      <c r="N70" s="11">
        <f>-0.1*N69</f>
        <v>-3280</v>
      </c>
      <c r="O70" s="12">
        <f>SUM(N70:N70)</f>
        <v>-3280</v>
      </c>
    </row>
    <row r="71" spans="1:16" ht="15.75" customHeight="1" thickBot="1">
      <c r="A71" s="176" t="s">
        <v>21</v>
      </c>
      <c r="B71" s="177"/>
      <c r="C71" s="177"/>
      <c r="D71" s="177"/>
      <c r="E71" s="177"/>
      <c r="F71" s="177"/>
      <c r="G71" s="178"/>
      <c r="H71" s="55"/>
      <c r="I71" s="55"/>
      <c r="J71" s="53"/>
      <c r="K71" s="53"/>
      <c r="L71" s="53"/>
      <c r="M71" s="11">
        <f>SUM(M69:M70)</f>
        <v>0</v>
      </c>
      <c r="N71" s="11">
        <f>SUM(N69:N70)</f>
        <v>29520</v>
      </c>
      <c r="O71" s="11">
        <f>SUM(O69:O70)</f>
        <v>29520</v>
      </c>
    </row>
    <row r="72" spans="1:16">
      <c r="A72" s="40"/>
      <c r="B72" s="40"/>
      <c r="C72" s="40"/>
      <c r="D72" s="40"/>
      <c r="E72" s="40"/>
      <c r="F72" s="40"/>
      <c r="G72" s="40"/>
      <c r="H72" s="41"/>
      <c r="I72" s="41"/>
      <c r="J72" s="42"/>
      <c r="K72" s="42"/>
      <c r="L72" s="42"/>
      <c r="M72" s="42"/>
      <c r="N72" s="42"/>
      <c r="O72" s="43"/>
    </row>
    <row r="73" spans="1:16">
      <c r="A73" s="27"/>
      <c r="B73" s="27"/>
      <c r="C73" s="27"/>
      <c r="D73" s="27"/>
      <c r="E73" s="27"/>
      <c r="F73" s="27"/>
      <c r="G73" s="27"/>
      <c r="H73" s="17"/>
      <c r="I73" s="17"/>
      <c r="J73" s="28"/>
      <c r="K73" s="28"/>
      <c r="L73" s="28"/>
      <c r="M73" s="28"/>
      <c r="N73" s="28"/>
      <c r="O73" s="29"/>
    </row>
    <row r="74" spans="1:16" ht="63" customHeight="1" thickBot="1">
      <c r="A74" s="199" t="s">
        <v>54</v>
      </c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31"/>
      <c r="O74" s="31"/>
    </row>
    <row r="75" spans="1:16" ht="26.25" customHeight="1" thickBot="1">
      <c r="A75" s="182" t="s">
        <v>7</v>
      </c>
      <c r="B75" s="190" t="s">
        <v>8</v>
      </c>
      <c r="C75" s="191"/>
      <c r="D75" s="183" t="s">
        <v>9</v>
      </c>
      <c r="E75" s="183" t="s">
        <v>10</v>
      </c>
      <c r="F75" s="183" t="s">
        <v>11</v>
      </c>
      <c r="G75" s="183" t="s">
        <v>52</v>
      </c>
      <c r="H75" s="190" t="s">
        <v>33</v>
      </c>
      <c r="I75" s="191"/>
      <c r="J75" s="196" t="s">
        <v>183</v>
      </c>
      <c r="K75" s="77"/>
      <c r="L75" s="77"/>
      <c r="M75" s="183" t="s">
        <v>12</v>
      </c>
      <c r="N75" s="183" t="s">
        <v>36</v>
      </c>
      <c r="O75" s="186" t="s">
        <v>53</v>
      </c>
    </row>
    <row r="76" spans="1:16" ht="6" customHeight="1" thickBot="1">
      <c r="A76" s="189"/>
      <c r="B76" s="192"/>
      <c r="C76" s="193"/>
      <c r="D76" s="184"/>
      <c r="E76" s="184"/>
      <c r="F76" s="184"/>
      <c r="G76" s="194"/>
      <c r="H76" s="183" t="s">
        <v>34</v>
      </c>
      <c r="I76" s="183" t="s">
        <v>35</v>
      </c>
      <c r="J76" s="197"/>
      <c r="K76" s="79"/>
      <c r="L76" s="79"/>
      <c r="M76" s="198"/>
      <c r="N76" s="184"/>
      <c r="O76" s="187"/>
    </row>
    <row r="77" spans="1:16" ht="43.5" thickBot="1">
      <c r="A77" s="189"/>
      <c r="B77" s="77" t="s">
        <v>15</v>
      </c>
      <c r="C77" s="76" t="s">
        <v>16</v>
      </c>
      <c r="D77" s="184"/>
      <c r="E77" s="184"/>
      <c r="F77" s="184"/>
      <c r="G77" s="195"/>
      <c r="H77" s="185"/>
      <c r="I77" s="185"/>
      <c r="J77" s="197"/>
      <c r="K77" s="78" t="s">
        <v>59</v>
      </c>
      <c r="L77" s="78" t="s">
        <v>60</v>
      </c>
      <c r="M77" s="198"/>
      <c r="N77" s="185"/>
      <c r="O77" s="188"/>
    </row>
    <row r="78" spans="1:16" ht="57.75" hidden="1" thickBot="1">
      <c r="A78" s="18"/>
      <c r="B78" s="38"/>
      <c r="C78" s="87" t="s">
        <v>48</v>
      </c>
      <c r="D78" s="38" t="s">
        <v>31</v>
      </c>
      <c r="E78" s="127" t="s">
        <v>108</v>
      </c>
      <c r="F78" s="38"/>
      <c r="G78" s="20"/>
      <c r="H78" s="20"/>
      <c r="I78" s="20"/>
      <c r="J78" s="5">
        <v>600000</v>
      </c>
      <c r="K78" s="21"/>
      <c r="L78" s="21"/>
      <c r="M78" s="21"/>
      <c r="N78" s="5"/>
      <c r="O78" s="5">
        <f>SUM(M78:N78)</f>
        <v>0</v>
      </c>
    </row>
    <row r="79" spans="1:16" ht="43.5" thickBot="1">
      <c r="A79" s="18">
        <v>1</v>
      </c>
      <c r="B79" s="56" t="s">
        <v>160</v>
      </c>
      <c r="C79" s="129" t="s">
        <v>161</v>
      </c>
      <c r="D79" s="56" t="s">
        <v>31</v>
      </c>
      <c r="E79" s="56" t="s">
        <v>162</v>
      </c>
      <c r="F79" s="56" t="s">
        <v>113</v>
      </c>
      <c r="G79" s="58">
        <v>8</v>
      </c>
      <c r="H79" s="20">
        <v>3</v>
      </c>
      <c r="I79" s="20">
        <v>0</v>
      </c>
      <c r="J79" s="5"/>
      <c r="K79" s="135">
        <v>3000</v>
      </c>
      <c r="L79" s="135">
        <v>2750</v>
      </c>
      <c r="M79" s="135">
        <v>0</v>
      </c>
      <c r="N79" s="136">
        <v>19200</v>
      </c>
      <c r="O79" s="136">
        <f>SUM(M79:N79)</f>
        <v>19200</v>
      </c>
    </row>
    <row r="80" spans="1:16" ht="43.5" thickBot="1">
      <c r="A80" s="18">
        <v>1</v>
      </c>
      <c r="B80" s="56" t="s">
        <v>163</v>
      </c>
      <c r="C80" s="129" t="s">
        <v>164</v>
      </c>
      <c r="D80" s="56" t="s">
        <v>31</v>
      </c>
      <c r="E80" s="56" t="s">
        <v>165</v>
      </c>
      <c r="F80" s="56" t="s">
        <v>90</v>
      </c>
      <c r="G80" s="58">
        <v>16</v>
      </c>
      <c r="H80" s="20">
        <v>30</v>
      </c>
      <c r="I80" s="20">
        <v>5</v>
      </c>
      <c r="J80" s="5"/>
      <c r="K80" s="135">
        <v>4800</v>
      </c>
      <c r="L80" s="135">
        <v>8500</v>
      </c>
      <c r="M80" s="135">
        <v>22000</v>
      </c>
      <c r="N80" s="136">
        <v>44000</v>
      </c>
      <c r="O80" s="136">
        <f>SUM(M80:N80)</f>
        <v>66000</v>
      </c>
    </row>
    <row r="81" spans="1:15" ht="43.5" thickBot="1">
      <c r="A81" s="18">
        <v>1</v>
      </c>
      <c r="B81" s="56" t="s">
        <v>163</v>
      </c>
      <c r="C81" s="129" t="s">
        <v>166</v>
      </c>
      <c r="D81" s="56" t="s">
        <v>62</v>
      </c>
      <c r="E81" s="56" t="s">
        <v>167</v>
      </c>
      <c r="F81" s="56" t="s">
        <v>90</v>
      </c>
      <c r="G81" s="58">
        <v>16</v>
      </c>
      <c r="H81" s="20">
        <v>2</v>
      </c>
      <c r="I81" s="20">
        <v>2</v>
      </c>
      <c r="J81" s="5"/>
      <c r="K81" s="135">
        <v>4800</v>
      </c>
      <c r="L81" s="135">
        <v>8500</v>
      </c>
      <c r="M81" s="135">
        <v>0</v>
      </c>
      <c r="N81" s="136">
        <v>44000</v>
      </c>
      <c r="O81" s="136">
        <f>SUM(M81:N81)</f>
        <v>44000</v>
      </c>
    </row>
    <row r="82" spans="1:15" ht="15.75" thickBot="1">
      <c r="A82" s="37">
        <f>SUM(A78:A81)</f>
        <v>3</v>
      </c>
      <c r="B82" s="176" t="s">
        <v>17</v>
      </c>
      <c r="C82" s="177"/>
      <c r="D82" s="177"/>
      <c r="E82" s="177"/>
      <c r="F82" s="178"/>
      <c r="G82" s="37">
        <f t="shared" ref="G82:O82" si="4">SUM(G78:G81)</f>
        <v>40</v>
      </c>
      <c r="H82" s="37">
        <f t="shared" si="4"/>
        <v>35</v>
      </c>
      <c r="I82" s="37">
        <f t="shared" si="4"/>
        <v>7</v>
      </c>
      <c r="J82" s="24">
        <f t="shared" si="4"/>
        <v>600000</v>
      </c>
      <c r="K82" s="24">
        <f t="shared" si="4"/>
        <v>12600</v>
      </c>
      <c r="L82" s="24">
        <f t="shared" si="4"/>
        <v>19750</v>
      </c>
      <c r="M82" s="24">
        <f t="shared" si="4"/>
        <v>22000</v>
      </c>
      <c r="N82" s="24">
        <f t="shared" si="4"/>
        <v>107200</v>
      </c>
      <c r="O82" s="24">
        <f t="shared" si="4"/>
        <v>129200</v>
      </c>
    </row>
    <row r="83" spans="1:15" ht="22.5" customHeight="1" thickBot="1">
      <c r="A83" s="173" t="s">
        <v>18</v>
      </c>
      <c r="B83" s="174"/>
      <c r="C83" s="174"/>
      <c r="D83" s="174"/>
      <c r="E83" s="174"/>
      <c r="F83" s="174"/>
      <c r="G83" s="175"/>
      <c r="H83" s="25"/>
      <c r="I83" s="25"/>
      <c r="J83" s="11"/>
      <c r="K83" s="11"/>
      <c r="L83" s="11"/>
      <c r="M83" s="11">
        <v>0</v>
      </c>
      <c r="N83" s="11">
        <f>-0.1*N82</f>
        <v>-10720</v>
      </c>
      <c r="O83" s="12">
        <f>SUM(N83:N83)</f>
        <v>-10720</v>
      </c>
    </row>
    <row r="84" spans="1:15" ht="20.25" customHeight="1" thickBot="1">
      <c r="A84" s="176" t="s">
        <v>21</v>
      </c>
      <c r="B84" s="177"/>
      <c r="C84" s="177"/>
      <c r="D84" s="177"/>
      <c r="E84" s="177"/>
      <c r="F84" s="177"/>
      <c r="G84" s="178"/>
      <c r="H84" s="26"/>
      <c r="I84" s="26"/>
      <c r="J84" s="11"/>
      <c r="K84" s="11"/>
      <c r="L84" s="11"/>
      <c r="M84" s="11">
        <f>SUM(M82:M83)</f>
        <v>22000</v>
      </c>
      <c r="N84" s="11">
        <f>SUM(N82:N83)</f>
        <v>96480</v>
      </c>
      <c r="O84" s="11">
        <f>SUM(O82:O83)</f>
        <v>118480</v>
      </c>
    </row>
    <row r="85" spans="1:15">
      <c r="A85" s="27"/>
      <c r="B85" s="27"/>
      <c r="C85" s="27"/>
      <c r="D85" s="27"/>
      <c r="E85" s="27"/>
      <c r="F85" s="27"/>
      <c r="G85" s="27"/>
      <c r="H85" s="17"/>
      <c r="I85" s="17"/>
      <c r="J85" s="28"/>
      <c r="K85" s="28"/>
      <c r="L85" s="28"/>
      <c r="M85" s="28"/>
      <c r="N85" s="28"/>
      <c r="O85" s="29"/>
    </row>
    <row r="86" spans="1:15">
      <c r="A86" s="27"/>
      <c r="B86" s="27"/>
      <c r="C86" s="27"/>
      <c r="D86" s="27"/>
      <c r="E86" s="27"/>
      <c r="F86" s="27"/>
      <c r="G86" s="27"/>
      <c r="H86" s="17"/>
      <c r="I86" s="17"/>
      <c r="J86" s="28"/>
      <c r="K86" s="28"/>
      <c r="L86" s="28"/>
      <c r="M86" s="28"/>
      <c r="N86" s="28" t="s">
        <v>20</v>
      </c>
      <c r="O86" s="29"/>
    </row>
    <row r="87" spans="1:15" ht="15.75" thickBot="1">
      <c r="A87" s="27"/>
      <c r="B87" s="27"/>
      <c r="C87" s="27"/>
      <c r="D87" s="27"/>
      <c r="E87" s="27"/>
      <c r="F87" s="27"/>
      <c r="G87" s="27"/>
      <c r="H87" s="17"/>
      <c r="I87" s="17"/>
      <c r="J87" s="28"/>
      <c r="K87" s="28"/>
      <c r="L87" s="28"/>
      <c r="M87" s="28"/>
      <c r="N87" s="28"/>
      <c r="O87" s="29"/>
    </row>
    <row r="88" spans="1:15" ht="15.75" customHeight="1" thickBot="1">
      <c r="A88" s="179" t="s">
        <v>24</v>
      </c>
      <c r="B88" s="180"/>
      <c r="C88" s="181"/>
      <c r="D88" s="182" t="s">
        <v>127</v>
      </c>
      <c r="E88" s="182"/>
      <c r="F88" s="182" t="s">
        <v>120</v>
      </c>
      <c r="G88" s="182"/>
      <c r="H88" s="17"/>
      <c r="I88" s="17"/>
      <c r="J88" s="224" t="s">
        <v>134</v>
      </c>
      <c r="K88" s="225"/>
      <c r="L88" s="225"/>
      <c r="M88" s="225"/>
      <c r="N88" s="225"/>
      <c r="O88" s="226"/>
    </row>
    <row r="89" spans="1:15" ht="36.75" customHeight="1" thickBot="1">
      <c r="A89" s="162" t="s">
        <v>49</v>
      </c>
      <c r="B89" s="163"/>
      <c r="C89" s="164"/>
      <c r="D89" s="169">
        <v>8000000</v>
      </c>
      <c r="E89" s="170"/>
      <c r="F89" s="171">
        <f>O84+O71+O56+O43</f>
        <v>325190</v>
      </c>
      <c r="G89" s="171"/>
      <c r="H89" s="17"/>
      <c r="I89" s="17"/>
      <c r="J89" s="91" t="s">
        <v>97</v>
      </c>
      <c r="K89" s="92" t="s">
        <v>98</v>
      </c>
      <c r="L89" s="93" t="s">
        <v>99</v>
      </c>
      <c r="M89" s="93" t="s">
        <v>181</v>
      </c>
      <c r="N89" s="94" t="s">
        <v>100</v>
      </c>
      <c r="O89" s="95" t="s">
        <v>21</v>
      </c>
    </row>
    <row r="90" spans="1:15" ht="20.100000000000001" customHeight="1" thickBot="1">
      <c r="A90" s="162" t="s">
        <v>25</v>
      </c>
      <c r="B90" s="163"/>
      <c r="C90" s="164"/>
      <c r="D90" s="168"/>
      <c r="E90" s="168"/>
      <c r="F90" s="171">
        <f>A80+A53+A38+A39</f>
        <v>4</v>
      </c>
      <c r="G90" s="172"/>
      <c r="H90" s="17"/>
      <c r="I90" s="17"/>
      <c r="J90" s="96" t="s">
        <v>60</v>
      </c>
      <c r="K90" s="97">
        <f>L41</f>
        <v>33500</v>
      </c>
      <c r="L90" s="97">
        <f>L82</f>
        <v>19750</v>
      </c>
      <c r="M90" s="97">
        <f>L69</f>
        <v>38646.15</v>
      </c>
      <c r="N90" s="98">
        <f>L54</f>
        <v>7559.5</v>
      </c>
      <c r="O90" s="99">
        <f>SUM(K90:N90)</f>
        <v>99455.65</v>
      </c>
    </row>
    <row r="91" spans="1:15" ht="20.100000000000001" customHeight="1" thickBot="1">
      <c r="A91" s="162" t="s">
        <v>26</v>
      </c>
      <c r="B91" s="163"/>
      <c r="C91" s="164"/>
      <c r="D91" s="166"/>
      <c r="E91" s="167"/>
      <c r="F91" s="166">
        <f>A41+A54+A69+A82</f>
        <v>12</v>
      </c>
      <c r="G91" s="167"/>
      <c r="H91" s="17"/>
      <c r="I91" s="17"/>
      <c r="J91" s="100" t="s">
        <v>101</v>
      </c>
      <c r="K91" s="101">
        <f>K41</f>
        <v>14900</v>
      </c>
      <c r="L91" s="97">
        <f>K82</f>
        <v>12600</v>
      </c>
      <c r="M91" s="101">
        <f>K69</f>
        <v>14460</v>
      </c>
      <c r="N91" s="102">
        <f>K54</f>
        <v>8200</v>
      </c>
      <c r="O91" s="103">
        <f t="shared" ref="O91:O93" si="5">SUM(K91:N91)</f>
        <v>50160</v>
      </c>
    </row>
    <row r="92" spans="1:15" ht="20.100000000000001" customHeight="1" thickBot="1">
      <c r="A92" s="162" t="s">
        <v>27</v>
      </c>
      <c r="B92" s="163"/>
      <c r="C92" s="164"/>
      <c r="D92" s="165"/>
      <c r="E92" s="165"/>
      <c r="F92" s="168">
        <f>H82+I82+H69+I69+H54+I54+H41+I41</f>
        <v>84</v>
      </c>
      <c r="G92" s="168"/>
      <c r="H92" s="17"/>
      <c r="I92" s="17"/>
      <c r="J92" s="104" t="s">
        <v>102</v>
      </c>
      <c r="K92" s="105">
        <f>O43</f>
        <v>165850</v>
      </c>
      <c r="L92" s="105">
        <f>O84</f>
        <v>118480</v>
      </c>
      <c r="M92" s="105">
        <f>O71</f>
        <v>29520</v>
      </c>
      <c r="N92" s="106">
        <f>O56</f>
        <v>11340</v>
      </c>
      <c r="O92" s="107">
        <f>SUM(K92:N92)</f>
        <v>325190</v>
      </c>
    </row>
    <row r="93" spans="1:15" ht="20.100000000000001" customHeight="1" thickBot="1">
      <c r="A93" s="162" t="s">
        <v>38</v>
      </c>
      <c r="B93" s="163"/>
      <c r="C93" s="164"/>
      <c r="D93" s="165"/>
      <c r="E93" s="165"/>
      <c r="F93" s="165">
        <f>G82+G69+G54+G41</f>
        <v>144</v>
      </c>
      <c r="G93" s="165"/>
      <c r="H93" s="17"/>
      <c r="I93" s="17"/>
      <c r="J93" s="108" t="s">
        <v>21</v>
      </c>
      <c r="K93" s="109">
        <f>SUM(K90:K92)</f>
        <v>214250</v>
      </c>
      <c r="L93" s="109">
        <f t="shared" ref="L93:N93" si="6">SUM(L90:L92)</f>
        <v>150830</v>
      </c>
      <c r="M93" s="109">
        <f t="shared" si="6"/>
        <v>82626.149999999994</v>
      </c>
      <c r="N93" s="110">
        <f t="shared" si="6"/>
        <v>27099.5</v>
      </c>
      <c r="O93" s="111">
        <f t="shared" si="5"/>
        <v>474805.65</v>
      </c>
    </row>
    <row r="94" spans="1:15" ht="20.100000000000001" customHeight="1" thickBot="1">
      <c r="A94" s="158" t="s">
        <v>28</v>
      </c>
      <c r="B94" s="159"/>
      <c r="C94" s="160"/>
      <c r="D94" s="161"/>
      <c r="E94" s="161"/>
      <c r="F94" s="161">
        <f>M84+M71+M56+M43</f>
        <v>148250</v>
      </c>
      <c r="G94" s="161"/>
      <c r="H94" s="30" t="s">
        <v>20</v>
      </c>
      <c r="I94" s="17"/>
      <c r="J94" s="221" t="s">
        <v>135</v>
      </c>
      <c r="K94" s="222"/>
      <c r="L94" s="222"/>
      <c r="M94" s="222"/>
      <c r="N94" s="222"/>
      <c r="O94" s="223"/>
    </row>
    <row r="95" spans="1:15" ht="37.5" customHeight="1" thickBot="1">
      <c r="A95" s="158" t="s">
        <v>29</v>
      </c>
      <c r="B95" s="159"/>
      <c r="C95" s="160"/>
      <c r="D95" s="161"/>
      <c r="E95" s="161"/>
      <c r="F95" s="161">
        <f>N82+N69+N54+N41</f>
        <v>196600</v>
      </c>
      <c r="G95" s="161"/>
      <c r="H95" s="17"/>
      <c r="I95" s="17"/>
      <c r="J95" s="91" t="s">
        <v>97</v>
      </c>
      <c r="K95" s="92" t="s">
        <v>98</v>
      </c>
      <c r="L95" s="93" t="s">
        <v>99</v>
      </c>
      <c r="M95" s="93" t="s">
        <v>181</v>
      </c>
      <c r="N95" s="94" t="s">
        <v>100</v>
      </c>
      <c r="O95" s="95" t="s">
        <v>21</v>
      </c>
    </row>
    <row r="96" spans="1:15" ht="36.75" customHeight="1" thickBot="1">
      <c r="A96" s="158" t="s">
        <v>30</v>
      </c>
      <c r="B96" s="159"/>
      <c r="C96" s="160"/>
      <c r="D96" s="161"/>
      <c r="E96" s="161"/>
      <c r="F96" s="161">
        <f>N83+N70+N55+N42</f>
        <v>-19660</v>
      </c>
      <c r="G96" s="161"/>
      <c r="H96" s="30" t="s">
        <v>20</v>
      </c>
      <c r="I96" s="17"/>
      <c r="J96" s="112" t="s">
        <v>25</v>
      </c>
      <c r="K96" s="113">
        <f>A38+A39</f>
        <v>2</v>
      </c>
      <c r="L96" s="114">
        <f>A80</f>
        <v>1</v>
      </c>
      <c r="M96" s="114">
        <v>0</v>
      </c>
      <c r="N96" s="115">
        <f>A53</f>
        <v>1</v>
      </c>
      <c r="O96" s="116">
        <f>SUM(K96:N96)</f>
        <v>4</v>
      </c>
    </row>
    <row r="97" spans="1:15" ht="22.5" customHeight="1" thickBot="1">
      <c r="A97" s="154" t="s">
        <v>57</v>
      </c>
      <c r="B97" s="155"/>
      <c r="C97" s="156"/>
      <c r="D97" s="157">
        <f>+D94+D95+D96</f>
        <v>0</v>
      </c>
      <c r="E97" s="157"/>
      <c r="F97" s="157">
        <f>F94+F95+F96</f>
        <v>325190</v>
      </c>
      <c r="G97" s="157"/>
      <c r="H97" s="30" t="s">
        <v>20</v>
      </c>
      <c r="I97" s="30" t="s">
        <v>20</v>
      </c>
      <c r="J97" s="117" t="s">
        <v>103</v>
      </c>
      <c r="K97" s="118">
        <f>A41</f>
        <v>4</v>
      </c>
      <c r="L97" s="114">
        <f>A82</f>
        <v>3</v>
      </c>
      <c r="M97" s="119">
        <f>A69</f>
        <v>3</v>
      </c>
      <c r="N97" s="120">
        <f>A54</f>
        <v>2</v>
      </c>
      <c r="O97" s="116">
        <f>SUM(K97:N97)</f>
        <v>12</v>
      </c>
    </row>
    <row r="98" spans="1:15" ht="29.25" customHeight="1">
      <c r="A98" s="1"/>
      <c r="B98" s="1"/>
      <c r="C98" s="1"/>
      <c r="D98" s="1"/>
      <c r="E98" s="1"/>
      <c r="F98" s="1"/>
      <c r="G98" s="1"/>
      <c r="H98" s="1"/>
      <c r="I98" s="1"/>
      <c r="J98" s="104" t="s">
        <v>104</v>
      </c>
      <c r="K98" s="118">
        <f>H41+I41</f>
        <v>32</v>
      </c>
      <c r="L98" s="114">
        <f>H82+I82</f>
        <v>42</v>
      </c>
      <c r="M98" s="119">
        <f>H69+I69</f>
        <v>0</v>
      </c>
      <c r="N98" s="120">
        <f>H54+I54</f>
        <v>10</v>
      </c>
      <c r="O98" s="116">
        <f>SUM(K98:N98)</f>
        <v>84</v>
      </c>
    </row>
    <row r="99" spans="1:15">
      <c r="A99" s="1"/>
      <c r="B99" s="1"/>
      <c r="C99" s="1"/>
      <c r="D99" s="1"/>
      <c r="E99" s="1"/>
      <c r="F99" s="32" t="s">
        <v>20</v>
      </c>
      <c r="G99" s="1"/>
      <c r="H99" s="1"/>
      <c r="I99" s="1"/>
      <c r="J99" s="104" t="s">
        <v>105</v>
      </c>
      <c r="K99" s="118">
        <f>G41</f>
        <v>32</v>
      </c>
      <c r="L99" s="114">
        <f>G82</f>
        <v>40</v>
      </c>
      <c r="M99" s="119">
        <f>G69</f>
        <v>56</v>
      </c>
      <c r="N99" s="120">
        <f>G54</f>
        <v>16</v>
      </c>
      <c r="O99" s="116">
        <f t="shared" ref="O99:O101" si="7">SUM(K99:N99)</f>
        <v>144</v>
      </c>
    </row>
    <row r="100" spans="1:15">
      <c r="A100" s="1"/>
      <c r="B100" s="1"/>
      <c r="C100" s="1"/>
      <c r="D100" s="1"/>
      <c r="E100" s="1"/>
      <c r="F100" s="1"/>
      <c r="G100" s="1"/>
      <c r="H100" s="1"/>
      <c r="I100" s="1"/>
      <c r="J100" s="104" t="s">
        <v>106</v>
      </c>
      <c r="K100" s="121">
        <f>M41</f>
        <v>126250</v>
      </c>
      <c r="L100" s="114">
        <f>M84</f>
        <v>22000</v>
      </c>
      <c r="M100" s="119">
        <f>M69</f>
        <v>0</v>
      </c>
      <c r="N100" s="102">
        <f>M56</f>
        <v>0</v>
      </c>
      <c r="O100" s="116">
        <f t="shared" si="7"/>
        <v>148250</v>
      </c>
    </row>
    <row r="101" spans="1:15">
      <c r="A101" s="1"/>
      <c r="B101" s="1"/>
      <c r="C101" s="1"/>
      <c r="D101" s="1"/>
      <c r="E101" s="1"/>
      <c r="F101" s="1"/>
      <c r="G101" s="1"/>
      <c r="H101" s="1"/>
      <c r="I101" s="1"/>
      <c r="J101" s="104" t="s">
        <v>107</v>
      </c>
      <c r="K101" s="122">
        <f>N43</f>
        <v>39600</v>
      </c>
      <c r="L101" s="105">
        <f>N84</f>
        <v>96480</v>
      </c>
      <c r="M101" s="105">
        <f>N71</f>
        <v>29520</v>
      </c>
      <c r="N101" s="106">
        <f>N56</f>
        <v>11340</v>
      </c>
      <c r="O101" s="116">
        <f t="shared" si="7"/>
        <v>176940</v>
      </c>
    </row>
    <row r="102" spans="1:15" ht="15.75" thickBot="1">
      <c r="A102" s="1"/>
      <c r="B102" s="1"/>
      <c r="C102" s="1"/>
      <c r="D102" s="1"/>
      <c r="E102" s="1"/>
      <c r="F102" s="1"/>
      <c r="G102" s="1"/>
      <c r="H102" s="1"/>
      <c r="I102" s="1"/>
      <c r="J102" s="108" t="s">
        <v>21</v>
      </c>
      <c r="K102" s="123">
        <f>K100+K101</f>
        <v>165850</v>
      </c>
      <c r="L102" s="109">
        <f>L100+L101</f>
        <v>118480</v>
      </c>
      <c r="M102" s="109">
        <f t="shared" ref="M102:O102" si="8">M100+M101</f>
        <v>29520</v>
      </c>
      <c r="N102" s="109">
        <f t="shared" si="8"/>
        <v>11340</v>
      </c>
      <c r="O102" s="109">
        <f t="shared" si="8"/>
        <v>325190</v>
      </c>
    </row>
    <row r="103" spans="1: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>
      <c r="A118" s="1"/>
      <c r="B118" s="1"/>
      <c r="C118" s="1"/>
      <c r="D118" s="1"/>
      <c r="E118" s="1"/>
      <c r="F118" s="1"/>
      <c r="G118" s="1"/>
      <c r="H118" s="1"/>
      <c r="I118" s="1"/>
      <c r="J118" s="4"/>
      <c r="K118" s="4"/>
      <c r="L118" s="4"/>
      <c r="M118" s="4"/>
      <c r="N118" s="4"/>
      <c r="O118" s="4"/>
    </row>
    <row r="119" spans="1: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4"/>
      <c r="C159" s="4"/>
      <c r="D159" s="4"/>
      <c r="E159" s="4"/>
      <c r="F159" s="4"/>
      <c r="G159" s="4"/>
      <c r="H159" s="4"/>
      <c r="I159" s="4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</row>
  </sheetData>
  <mergeCells count="112">
    <mergeCell ref="J94:O94"/>
    <mergeCell ref="J88:O88"/>
    <mergeCell ref="B82:F82"/>
    <mergeCell ref="A74:M74"/>
    <mergeCell ref="A71:G71"/>
    <mergeCell ref="A70:G70"/>
    <mergeCell ref="B69:F69"/>
    <mergeCell ref="A23:O23"/>
    <mergeCell ref="A25:O25"/>
    <mergeCell ref="A30:O30"/>
    <mergeCell ref="A32:O32"/>
    <mergeCell ref="A55:G55"/>
    <mergeCell ref="A56:G56"/>
    <mergeCell ref="A46:M46"/>
    <mergeCell ref="A47:A49"/>
    <mergeCell ref="B47:C48"/>
    <mergeCell ref="D47:D49"/>
    <mergeCell ref="E47:E49"/>
    <mergeCell ref="F47:F49"/>
    <mergeCell ref="G47:G49"/>
    <mergeCell ref="H47:I47"/>
    <mergeCell ref="J47:J49"/>
    <mergeCell ref="M47:M49"/>
    <mergeCell ref="A33:A35"/>
    <mergeCell ref="A1:O1"/>
    <mergeCell ref="A6:O6"/>
    <mergeCell ref="A8:N9"/>
    <mergeCell ref="A13:N13"/>
    <mergeCell ref="A14:C14"/>
    <mergeCell ref="A17:O17"/>
    <mergeCell ref="A18:F18"/>
    <mergeCell ref="A20:O20"/>
    <mergeCell ref="A3:O3"/>
    <mergeCell ref="A4:O4"/>
    <mergeCell ref="A11:O11"/>
    <mergeCell ref="B54:F54"/>
    <mergeCell ref="N33:N35"/>
    <mergeCell ref="O33:O35"/>
    <mergeCell ref="B41:F41"/>
    <mergeCell ref="A42:G42"/>
    <mergeCell ref="A43:G43"/>
    <mergeCell ref="F33:F35"/>
    <mergeCell ref="G33:G35"/>
    <mergeCell ref="H33:I33"/>
    <mergeCell ref="J33:J35"/>
    <mergeCell ref="M33:M35"/>
    <mergeCell ref="E33:E35"/>
    <mergeCell ref="N47:N49"/>
    <mergeCell ref="O47:O49"/>
    <mergeCell ref="H48:H49"/>
    <mergeCell ref="I48:I49"/>
    <mergeCell ref="B33:C34"/>
    <mergeCell ref="D33:D35"/>
    <mergeCell ref="N61:N63"/>
    <mergeCell ref="O61:O63"/>
    <mergeCell ref="H62:H63"/>
    <mergeCell ref="I62:I63"/>
    <mergeCell ref="A60:M60"/>
    <mergeCell ref="A61:A63"/>
    <mergeCell ref="B61:C62"/>
    <mergeCell ref="D61:D63"/>
    <mergeCell ref="E61:E63"/>
    <mergeCell ref="F61:F63"/>
    <mergeCell ref="G61:G63"/>
    <mergeCell ref="H61:I61"/>
    <mergeCell ref="J61:J63"/>
    <mergeCell ref="M61:M63"/>
    <mergeCell ref="N75:N77"/>
    <mergeCell ref="O75:O77"/>
    <mergeCell ref="H76:H77"/>
    <mergeCell ref="I76:I77"/>
    <mergeCell ref="A75:A77"/>
    <mergeCell ref="B75:C76"/>
    <mergeCell ref="D75:D77"/>
    <mergeCell ref="E75:E77"/>
    <mergeCell ref="F75:F77"/>
    <mergeCell ref="G75:G77"/>
    <mergeCell ref="H75:I75"/>
    <mergeCell ref="J75:J77"/>
    <mergeCell ref="M75:M77"/>
    <mergeCell ref="A89:C89"/>
    <mergeCell ref="D89:E89"/>
    <mergeCell ref="F89:G89"/>
    <mergeCell ref="A90:C90"/>
    <mergeCell ref="D90:E90"/>
    <mergeCell ref="F90:G90"/>
    <mergeCell ref="A83:G83"/>
    <mergeCell ref="A84:G84"/>
    <mergeCell ref="A88:C88"/>
    <mergeCell ref="D88:E88"/>
    <mergeCell ref="F88:G88"/>
    <mergeCell ref="A93:C93"/>
    <mergeCell ref="D93:E93"/>
    <mergeCell ref="F93:G93"/>
    <mergeCell ref="A94:C94"/>
    <mergeCell ref="D94:E94"/>
    <mergeCell ref="F94:G94"/>
    <mergeCell ref="A91:C91"/>
    <mergeCell ref="D91:E91"/>
    <mergeCell ref="F91:G91"/>
    <mergeCell ref="A92:C92"/>
    <mergeCell ref="D92:E92"/>
    <mergeCell ref="F92:G92"/>
    <mergeCell ref="A97:C97"/>
    <mergeCell ref="D97:E97"/>
    <mergeCell ref="F97:G97"/>
    <mergeCell ref="A95:C95"/>
    <mergeCell ref="D95:E95"/>
    <mergeCell ref="F95:G95"/>
    <mergeCell ref="A96:C96"/>
    <mergeCell ref="D96:E96"/>
    <mergeCell ref="F96:G96"/>
  </mergeCells>
  <phoneticPr fontId="16" type="noConversion"/>
  <conditionalFormatting sqref="K90:N92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{D8FD4061-B9DA-4003-9FD9-7A041F2DAB96}</x14:id>
        </ext>
      </extLst>
    </cfRule>
  </conditionalFormatting>
  <conditionalFormatting sqref="K96:N10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{3D419582-AD80-422F-ADD2-6A9993EEDCA8}</x14:id>
        </ext>
      </extLst>
    </cfRule>
  </conditionalFormatting>
  <conditionalFormatting sqref="K102:O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61" orientation="landscape" r:id="rId1"/>
  <rowBreaks count="2" manualBreakCount="2">
    <brk id="73" max="14" man="1"/>
    <brk id="85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FD4061-B9DA-4003-9FD9-7A041F2DAB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K90:N92</xm:sqref>
        </x14:conditionalFormatting>
        <x14:conditionalFormatting xmlns:xm="http://schemas.microsoft.com/office/excel/2006/main">
          <x14:cfRule type="dataBar" id="{3D419582-AD80-422F-ADD2-6A9993EEDC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K96:N101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7"/>
  <sheetViews>
    <sheetView topLeftCell="A19" zoomScale="80" zoomScaleNormal="80" workbookViewId="0">
      <selection activeCell="S85" sqref="S85"/>
    </sheetView>
  </sheetViews>
  <sheetFormatPr baseColWidth="10" defaultRowHeight="1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2" width="15.5703125" customWidth="1"/>
    <col min="13" max="13" width="15.7109375" customWidth="1"/>
    <col min="14" max="14" width="17.7109375" customWidth="1"/>
    <col min="15" max="15" width="13.140625" customWidth="1"/>
  </cols>
  <sheetData>
    <row r="1" spans="1:15" ht="18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6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>
      <c r="A3" s="219" t="s">
        <v>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1:15" ht="15.75">
      <c r="A4" s="219" t="s">
        <v>50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5" ht="6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>
      <c r="A6" s="214" t="s">
        <v>46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spans="1:15" ht="8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>
      <c r="A8" s="215" t="s">
        <v>47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35"/>
    </row>
    <row r="9" spans="1:15" ht="18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35"/>
    </row>
    <row r="10" spans="1:15" ht="18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>
      <c r="A11" s="220" t="s">
        <v>132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36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>
      <c r="A13" s="216" t="s">
        <v>44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4"/>
    </row>
    <row r="14" spans="1:15" ht="15.75" customHeight="1">
      <c r="A14" s="217" t="s">
        <v>45</v>
      </c>
      <c r="B14" s="217"/>
      <c r="C14" s="2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>
      <c r="A17" s="218" t="s">
        <v>42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</row>
    <row r="18" spans="1:15">
      <c r="A18" s="218" t="s">
        <v>41</v>
      </c>
      <c r="B18" s="218"/>
      <c r="C18" s="218"/>
      <c r="D18" s="218"/>
      <c r="E18" s="218"/>
      <c r="F18" s="218"/>
      <c r="G18" s="1"/>
      <c r="H18" s="1"/>
      <c r="I18" s="1"/>
      <c r="J18" s="1"/>
      <c r="K18" s="1"/>
      <c r="L18" s="1"/>
      <c r="M18" s="1"/>
      <c r="N18" s="1"/>
      <c r="O18" s="4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>
      <c r="A20" s="218" t="s">
        <v>51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1:1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>
      <c r="A23" s="218" t="s">
        <v>43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>
      <c r="A25" s="218" t="s">
        <v>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</row>
    <row r="26" spans="1:1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</row>
    <row r="31" spans="1: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>
      <c r="A32" s="228" t="s">
        <v>6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1:16" ht="27" customHeight="1" thickBot="1">
      <c r="A33" s="231" t="s">
        <v>7</v>
      </c>
      <c r="B33" s="209" t="s">
        <v>8</v>
      </c>
      <c r="C33" s="210"/>
      <c r="D33" s="196" t="s">
        <v>9</v>
      </c>
      <c r="E33" s="196" t="s">
        <v>10</v>
      </c>
      <c r="F33" s="196" t="s">
        <v>11</v>
      </c>
      <c r="G33" s="196" t="s">
        <v>37</v>
      </c>
      <c r="H33" s="209" t="s">
        <v>33</v>
      </c>
      <c r="I33" s="210"/>
      <c r="J33" s="196" t="s">
        <v>183</v>
      </c>
      <c r="K33" s="70"/>
      <c r="L33" s="70"/>
      <c r="M33" s="196" t="s">
        <v>12</v>
      </c>
      <c r="N33" s="196" t="s">
        <v>36</v>
      </c>
      <c r="O33" s="202" t="s">
        <v>13</v>
      </c>
    </row>
    <row r="34" spans="1:16" ht="0.75" customHeight="1" thickBot="1">
      <c r="A34" s="232"/>
      <c r="B34" s="211"/>
      <c r="C34" s="212"/>
      <c r="D34" s="200"/>
      <c r="E34" s="200"/>
      <c r="F34" s="200"/>
      <c r="G34" s="207"/>
      <c r="H34" s="72" t="s">
        <v>14</v>
      </c>
      <c r="I34" s="73"/>
      <c r="J34" s="197"/>
      <c r="K34" s="74"/>
      <c r="L34" s="74"/>
      <c r="M34" s="197"/>
      <c r="N34" s="200"/>
      <c r="O34" s="203"/>
    </row>
    <row r="35" spans="1:16" ht="26.25" customHeight="1" thickBot="1">
      <c r="A35" s="232"/>
      <c r="B35" s="70" t="s">
        <v>15</v>
      </c>
      <c r="C35" s="69" t="s">
        <v>16</v>
      </c>
      <c r="D35" s="200"/>
      <c r="E35" s="200"/>
      <c r="F35" s="200"/>
      <c r="G35" s="208"/>
      <c r="H35" s="75" t="s">
        <v>34</v>
      </c>
      <c r="I35" s="71" t="s">
        <v>35</v>
      </c>
      <c r="J35" s="197"/>
      <c r="K35" s="71" t="s">
        <v>59</v>
      </c>
      <c r="L35" s="71" t="s">
        <v>60</v>
      </c>
      <c r="M35" s="197"/>
      <c r="N35" s="201"/>
      <c r="O35" s="204"/>
    </row>
    <row r="36" spans="1:16" ht="43.5" thickBot="1">
      <c r="A36" s="138">
        <v>1</v>
      </c>
      <c r="B36" s="139" t="s">
        <v>85</v>
      </c>
      <c r="C36" s="139" t="s">
        <v>174</v>
      </c>
      <c r="D36" s="139" t="s">
        <v>32</v>
      </c>
      <c r="E36" s="140" t="s">
        <v>122</v>
      </c>
      <c r="F36" s="139" t="s">
        <v>175</v>
      </c>
      <c r="G36" s="141">
        <v>8</v>
      </c>
      <c r="H36" s="141">
        <v>8</v>
      </c>
      <c r="I36" s="141">
        <v>0</v>
      </c>
      <c r="J36" s="142">
        <v>39275</v>
      </c>
      <c r="K36" s="142">
        <v>3000</v>
      </c>
      <c r="L36" s="142">
        <v>6000</v>
      </c>
      <c r="M36" s="142">
        <v>28875</v>
      </c>
      <c r="N36" s="142">
        <v>10400</v>
      </c>
      <c r="O36" s="143">
        <f>SUM(M36:N36)</f>
        <v>39275</v>
      </c>
    </row>
    <row r="37" spans="1:16" ht="43.5" thickBot="1">
      <c r="A37" s="138">
        <v>1</v>
      </c>
      <c r="B37" s="139" t="s">
        <v>88</v>
      </c>
      <c r="C37" s="139" t="s">
        <v>176</v>
      </c>
      <c r="D37" s="139" t="s">
        <v>32</v>
      </c>
      <c r="E37" s="140" t="s">
        <v>122</v>
      </c>
      <c r="F37" s="139" t="s">
        <v>89</v>
      </c>
      <c r="G37" s="141">
        <v>8</v>
      </c>
      <c r="H37" s="141">
        <v>7</v>
      </c>
      <c r="I37" s="141">
        <v>1</v>
      </c>
      <c r="J37" s="142">
        <v>33200</v>
      </c>
      <c r="K37" s="142">
        <v>3400</v>
      </c>
      <c r="L37" s="142">
        <v>8500</v>
      </c>
      <c r="M37" s="142">
        <v>22000</v>
      </c>
      <c r="N37" s="142">
        <v>11200</v>
      </c>
      <c r="O37" s="144">
        <f>SUM(M37:N37)</f>
        <v>33200</v>
      </c>
      <c r="P37" s="90"/>
    </row>
    <row r="38" spans="1:16" ht="43.5" thickBot="1">
      <c r="A38" s="138">
        <v>1</v>
      </c>
      <c r="B38" s="139" t="s">
        <v>177</v>
      </c>
      <c r="C38" s="139" t="s">
        <v>178</v>
      </c>
      <c r="D38" s="139" t="s">
        <v>32</v>
      </c>
      <c r="E38" s="140" t="s">
        <v>121</v>
      </c>
      <c r="F38" s="139" t="s">
        <v>91</v>
      </c>
      <c r="G38" s="141">
        <v>8</v>
      </c>
      <c r="H38" s="141">
        <v>8</v>
      </c>
      <c r="I38" s="141">
        <v>0</v>
      </c>
      <c r="J38" s="142">
        <v>33200</v>
      </c>
      <c r="K38" s="142">
        <v>3000</v>
      </c>
      <c r="L38" s="142">
        <v>6500</v>
      </c>
      <c r="M38" s="142">
        <v>22000</v>
      </c>
      <c r="N38" s="142">
        <v>11200</v>
      </c>
      <c r="O38" s="144">
        <f>SUM(M38:N38)</f>
        <v>33200</v>
      </c>
    </row>
    <row r="39" spans="1:16" ht="43.5" thickBot="1">
      <c r="A39" s="138">
        <v>1</v>
      </c>
      <c r="B39" s="139" t="s">
        <v>93</v>
      </c>
      <c r="C39" s="139" t="s">
        <v>179</v>
      </c>
      <c r="D39" s="139" t="s">
        <v>32</v>
      </c>
      <c r="E39" s="140" t="s">
        <v>121</v>
      </c>
      <c r="F39" s="139" t="s">
        <v>92</v>
      </c>
      <c r="G39" s="141">
        <v>8</v>
      </c>
      <c r="H39" s="141">
        <v>8</v>
      </c>
      <c r="I39" s="141">
        <v>0</v>
      </c>
      <c r="J39" s="142">
        <v>77200</v>
      </c>
      <c r="K39" s="142">
        <v>5500</v>
      </c>
      <c r="L39" s="142">
        <v>12500</v>
      </c>
      <c r="M39" s="142">
        <v>66000</v>
      </c>
      <c r="N39" s="142">
        <v>11200</v>
      </c>
      <c r="O39" s="142">
        <f>SUM(M39:N39)</f>
        <v>77200</v>
      </c>
      <c r="P39" s="90"/>
    </row>
    <row r="40" spans="1:16" ht="15.75" customHeight="1" thickBot="1">
      <c r="A40" s="19">
        <f>SUM(A36:A39)</f>
        <v>4</v>
      </c>
      <c r="B40" s="237" t="s">
        <v>17</v>
      </c>
      <c r="C40" s="238"/>
      <c r="D40" s="238"/>
      <c r="E40" s="238"/>
      <c r="F40" s="239"/>
      <c r="G40" s="7">
        <f t="shared" ref="G40:O40" si="0">SUM(G36:G39)</f>
        <v>32</v>
      </c>
      <c r="H40" s="7">
        <f t="shared" si="0"/>
        <v>31</v>
      </c>
      <c r="I40" s="7">
        <f t="shared" si="0"/>
        <v>1</v>
      </c>
      <c r="J40" s="61">
        <f t="shared" si="0"/>
        <v>182875</v>
      </c>
      <c r="K40" s="61">
        <f t="shared" si="0"/>
        <v>14900</v>
      </c>
      <c r="L40" s="61">
        <f t="shared" si="0"/>
        <v>33500</v>
      </c>
      <c r="M40" s="22">
        <f t="shared" si="0"/>
        <v>138875</v>
      </c>
      <c r="N40" s="22">
        <f t="shared" si="0"/>
        <v>44000</v>
      </c>
      <c r="O40" s="22">
        <f t="shared" si="0"/>
        <v>182875</v>
      </c>
      <c r="P40" s="68" t="s">
        <v>20</v>
      </c>
    </row>
    <row r="41" spans="1:16" ht="15.75" customHeight="1" thickBot="1">
      <c r="A41" s="240" t="s">
        <v>18</v>
      </c>
      <c r="B41" s="241"/>
      <c r="C41" s="241"/>
      <c r="D41" s="241"/>
      <c r="E41" s="241"/>
      <c r="F41" s="241"/>
      <c r="G41" s="242"/>
      <c r="H41" s="64"/>
      <c r="I41" s="64"/>
      <c r="J41" s="65"/>
      <c r="K41" s="65"/>
      <c r="L41" s="65"/>
      <c r="M41" s="22">
        <v>0</v>
      </c>
      <c r="N41" s="22">
        <f>N40*-0.1</f>
        <v>-4400</v>
      </c>
      <c r="O41" s="22">
        <f>N41</f>
        <v>-4400</v>
      </c>
    </row>
    <row r="42" spans="1:16" ht="15.75" customHeight="1" thickBot="1">
      <c r="A42" s="237" t="s">
        <v>19</v>
      </c>
      <c r="B42" s="238"/>
      <c r="C42" s="238"/>
      <c r="D42" s="238"/>
      <c r="E42" s="238"/>
      <c r="F42" s="238"/>
      <c r="G42" s="239"/>
      <c r="H42" s="66"/>
      <c r="I42" s="66"/>
      <c r="J42" s="67"/>
      <c r="K42" s="67"/>
      <c r="L42" s="67"/>
      <c r="M42" s="22">
        <f>SUM(M40:M41)</f>
        <v>138875</v>
      </c>
      <c r="N42" s="22">
        <f>SUM(N40:N41)</f>
        <v>39600</v>
      </c>
      <c r="O42" s="22">
        <f>O41+O40</f>
        <v>178475</v>
      </c>
    </row>
    <row r="43" spans="1:16">
      <c r="A43" s="40"/>
      <c r="B43" s="40"/>
      <c r="C43" s="40"/>
      <c r="D43" s="40"/>
      <c r="E43" s="40"/>
      <c r="F43" s="40"/>
      <c r="G43" s="40"/>
      <c r="H43" s="41"/>
      <c r="I43" s="41"/>
      <c r="J43" s="42"/>
      <c r="K43" s="42"/>
      <c r="L43" s="42"/>
      <c r="M43" s="42"/>
      <c r="N43" s="42"/>
      <c r="O43" s="43"/>
    </row>
    <row r="44" spans="1:16">
      <c r="A44" s="40"/>
      <c r="B44" s="40"/>
      <c r="C44" s="40"/>
      <c r="D44" s="40"/>
      <c r="E44" s="40"/>
      <c r="F44" s="40"/>
      <c r="G44" s="40"/>
      <c r="H44" s="41"/>
      <c r="I44" s="41"/>
      <c r="J44" s="42"/>
      <c r="K44" s="42"/>
      <c r="L44" s="42"/>
      <c r="M44" s="42"/>
      <c r="N44" s="42"/>
      <c r="O44" s="43"/>
    </row>
    <row r="45" spans="1:16" ht="15.75" thickBot="1">
      <c r="A45" s="199" t="s">
        <v>22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44"/>
      <c r="O45" s="44"/>
    </row>
    <row r="46" spans="1:16" ht="24.75" customHeight="1" thickBot="1">
      <c r="A46" s="231" t="s">
        <v>7</v>
      </c>
      <c r="B46" s="209" t="s">
        <v>8</v>
      </c>
      <c r="C46" s="210"/>
      <c r="D46" s="196" t="s">
        <v>9</v>
      </c>
      <c r="E46" s="196" t="s">
        <v>10</v>
      </c>
      <c r="F46" s="196" t="s">
        <v>11</v>
      </c>
      <c r="G46" s="196" t="s">
        <v>37</v>
      </c>
      <c r="H46" s="231" t="s">
        <v>33</v>
      </c>
      <c r="I46" s="231"/>
      <c r="J46" s="196" t="s">
        <v>183</v>
      </c>
      <c r="K46" s="70"/>
      <c r="L46" s="70"/>
      <c r="M46" s="196" t="s">
        <v>12</v>
      </c>
      <c r="N46" s="196" t="s">
        <v>36</v>
      </c>
      <c r="O46" s="202" t="s">
        <v>13</v>
      </c>
    </row>
    <row r="47" spans="1:16" ht="3.75" customHeight="1" thickBot="1">
      <c r="A47" s="232"/>
      <c r="B47" s="211"/>
      <c r="C47" s="212"/>
      <c r="D47" s="200"/>
      <c r="E47" s="200"/>
      <c r="F47" s="200"/>
      <c r="G47" s="197"/>
      <c r="H47" s="200" t="s">
        <v>34</v>
      </c>
      <c r="I47" s="200" t="s">
        <v>35</v>
      </c>
      <c r="J47" s="197"/>
      <c r="K47" s="74"/>
      <c r="L47" s="74"/>
      <c r="M47" s="197"/>
      <c r="N47" s="200"/>
      <c r="O47" s="203"/>
    </row>
    <row r="48" spans="1:16" ht="27.75" customHeight="1" thickBot="1">
      <c r="A48" s="232"/>
      <c r="B48" s="70" t="s">
        <v>15</v>
      </c>
      <c r="C48" s="69" t="s">
        <v>16</v>
      </c>
      <c r="D48" s="200"/>
      <c r="E48" s="200"/>
      <c r="F48" s="200"/>
      <c r="G48" s="236"/>
      <c r="H48" s="201"/>
      <c r="I48" s="201"/>
      <c r="J48" s="197"/>
      <c r="K48" s="71" t="s">
        <v>59</v>
      </c>
      <c r="L48" s="71" t="s">
        <v>60</v>
      </c>
      <c r="M48" s="197"/>
      <c r="N48" s="201"/>
      <c r="O48" s="204"/>
    </row>
    <row r="49" spans="1:16" ht="78.75" customHeight="1" thickBot="1">
      <c r="A49" s="18">
        <v>1</v>
      </c>
      <c r="B49" s="130" t="s">
        <v>112</v>
      </c>
      <c r="C49" s="129" t="s">
        <v>147</v>
      </c>
      <c r="D49" s="56" t="s">
        <v>23</v>
      </c>
      <c r="E49" s="63" t="s">
        <v>148</v>
      </c>
      <c r="F49" s="56" t="s">
        <v>111</v>
      </c>
      <c r="G49" s="58">
        <v>16</v>
      </c>
      <c r="H49" s="58">
        <v>9</v>
      </c>
      <c r="I49" s="58">
        <v>1</v>
      </c>
      <c r="J49" s="59">
        <v>600000</v>
      </c>
      <c r="K49" s="60">
        <v>5500</v>
      </c>
      <c r="L49" s="60">
        <v>18401</v>
      </c>
      <c r="M49" s="62"/>
      <c r="N49" s="59">
        <f>25800*2</f>
        <v>51600</v>
      </c>
      <c r="O49" s="59">
        <f>+M49+N49</f>
        <v>51600</v>
      </c>
    </row>
    <row r="50" spans="1:16" ht="109.5" customHeight="1" thickBot="1">
      <c r="A50" s="18">
        <v>1</v>
      </c>
      <c r="B50" s="56" t="s">
        <v>150</v>
      </c>
      <c r="C50" s="129" t="s">
        <v>151</v>
      </c>
      <c r="D50" s="56" t="s">
        <v>23</v>
      </c>
      <c r="E50" s="63" t="s">
        <v>152</v>
      </c>
      <c r="F50" s="56" t="s">
        <v>153</v>
      </c>
      <c r="G50" s="58">
        <v>32</v>
      </c>
      <c r="H50" s="58">
        <v>20</v>
      </c>
      <c r="I50" s="58">
        <v>5</v>
      </c>
      <c r="J50" s="59">
        <v>770000</v>
      </c>
      <c r="K50" s="128">
        <v>5500</v>
      </c>
      <c r="L50" s="62">
        <v>20361.04</v>
      </c>
      <c r="M50" s="131">
        <f>42000+25000</f>
        <v>67000</v>
      </c>
      <c r="N50" s="62">
        <f>11200*4+12900*2</f>
        <v>70600</v>
      </c>
      <c r="O50" s="59">
        <f>SUM(M50:N50)</f>
        <v>137600</v>
      </c>
    </row>
    <row r="51" spans="1:16" ht="88.5" customHeight="1" thickBot="1">
      <c r="A51" s="18">
        <v>1</v>
      </c>
      <c r="B51" s="56" t="s">
        <v>75</v>
      </c>
      <c r="C51" s="129" t="s">
        <v>154</v>
      </c>
      <c r="D51" s="56" t="s">
        <v>23</v>
      </c>
      <c r="E51" s="63" t="s">
        <v>155</v>
      </c>
      <c r="F51" s="56" t="s">
        <v>149</v>
      </c>
      <c r="G51" s="58">
        <v>16</v>
      </c>
      <c r="H51" s="58">
        <v>4</v>
      </c>
      <c r="I51" s="58"/>
      <c r="J51" s="59">
        <v>390000</v>
      </c>
      <c r="K51" s="128">
        <v>5500</v>
      </c>
      <c r="L51" s="62">
        <v>9304</v>
      </c>
      <c r="M51" s="131"/>
      <c r="N51" s="62">
        <v>23800</v>
      </c>
      <c r="O51" s="59">
        <f t="shared" ref="O51" si="1">+M51+N51</f>
        <v>23800</v>
      </c>
    </row>
    <row r="52" spans="1:16" ht="15.75" thickBot="1">
      <c r="A52" s="19">
        <f>SUM(A49:A51)</f>
        <v>3</v>
      </c>
      <c r="B52" s="176" t="s">
        <v>17</v>
      </c>
      <c r="C52" s="177"/>
      <c r="D52" s="177"/>
      <c r="E52" s="177"/>
      <c r="F52" s="178"/>
      <c r="G52" s="7">
        <f>SUM(G49:G51)</f>
        <v>64</v>
      </c>
      <c r="H52" s="7">
        <f>SUM(H49:H51)</f>
        <v>33</v>
      </c>
      <c r="I52" s="7">
        <f>SUM(I49:I51)</f>
        <v>6</v>
      </c>
      <c r="J52" s="61">
        <f>SUM(J49:J51)</f>
        <v>1760000</v>
      </c>
      <c r="K52" s="61">
        <f>SUM(K50)</f>
        <v>5500</v>
      </c>
      <c r="L52" s="61">
        <f>SUM(L50:L51)</f>
        <v>29665.040000000001</v>
      </c>
      <c r="M52" s="15">
        <f>SUM(M49:M51)</f>
        <v>67000</v>
      </c>
      <c r="N52" s="15">
        <f>SUM(N49:N51)</f>
        <v>146000</v>
      </c>
      <c r="O52" s="15">
        <f>SUM(O49:O51)</f>
        <v>213000</v>
      </c>
    </row>
    <row r="53" spans="1:16" ht="15.75" thickBot="1">
      <c r="A53" s="173" t="s">
        <v>18</v>
      </c>
      <c r="B53" s="174"/>
      <c r="C53" s="174"/>
      <c r="D53" s="174"/>
      <c r="E53" s="174"/>
      <c r="F53" s="174"/>
      <c r="G53" s="174"/>
      <c r="H53" s="8"/>
      <c r="I53" s="9"/>
      <c r="J53" s="10"/>
      <c r="K53" s="10"/>
      <c r="L53" s="10"/>
      <c r="M53" s="15">
        <v>0</v>
      </c>
      <c r="N53" s="15">
        <f>N52*-0.1</f>
        <v>-14600</v>
      </c>
      <c r="O53" s="15">
        <f>N53</f>
        <v>-14600</v>
      </c>
    </row>
    <row r="54" spans="1:16" ht="19.5" customHeight="1" thickBot="1">
      <c r="A54" s="176" t="s">
        <v>21</v>
      </c>
      <c r="B54" s="177"/>
      <c r="C54" s="177"/>
      <c r="D54" s="177"/>
      <c r="E54" s="177"/>
      <c r="F54" s="177"/>
      <c r="G54" s="177"/>
      <c r="H54" s="13"/>
      <c r="I54" s="13"/>
      <c r="J54" s="14"/>
      <c r="K54" s="14"/>
      <c r="L54" s="14"/>
      <c r="M54" s="15">
        <f>SUM(M52:M53)</f>
        <v>67000</v>
      </c>
      <c r="N54" s="15">
        <f>SUM(N52:N53)</f>
        <v>131400</v>
      </c>
      <c r="O54" s="15">
        <f>O53+O52</f>
        <v>198400</v>
      </c>
    </row>
    <row r="55" spans="1:16">
      <c r="A55" s="45"/>
      <c r="B55" s="45"/>
      <c r="C55" s="45"/>
      <c r="D55" s="45"/>
      <c r="E55" s="45"/>
      <c r="F55" s="45"/>
      <c r="G55" s="45"/>
      <c r="H55" s="46"/>
      <c r="I55" s="46"/>
      <c r="J55" s="47"/>
      <c r="K55" s="47"/>
      <c r="L55" s="47"/>
      <c r="M55" s="48"/>
      <c r="N55" s="49"/>
      <c r="O55" s="49"/>
    </row>
    <row r="56" spans="1:16">
      <c r="A56" s="40"/>
      <c r="B56" s="40"/>
      <c r="C56" s="40"/>
      <c r="D56" s="40"/>
      <c r="E56" s="40"/>
      <c r="F56" s="40"/>
      <c r="G56" s="40"/>
      <c r="H56" s="41"/>
      <c r="I56" s="41"/>
      <c r="J56" s="50"/>
      <c r="K56" s="50"/>
      <c r="L56" s="50"/>
      <c r="M56" s="51"/>
      <c r="N56" s="43"/>
      <c r="O56" s="43"/>
    </row>
    <row r="57" spans="1:16">
      <c r="A57" s="40"/>
      <c r="B57" s="40"/>
      <c r="C57" s="40"/>
      <c r="D57" s="40"/>
      <c r="E57" s="40"/>
      <c r="F57" s="40"/>
      <c r="G57" s="40"/>
      <c r="H57" s="41"/>
      <c r="I57" s="41"/>
      <c r="J57" s="50"/>
      <c r="K57" s="50"/>
      <c r="L57" s="50"/>
      <c r="M57" s="51"/>
      <c r="N57" s="43"/>
      <c r="O57" s="43"/>
    </row>
    <row r="58" spans="1:16" ht="16.5" customHeight="1" thickBot="1">
      <c r="A58" s="199" t="s">
        <v>40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52"/>
      <c r="O58" s="52"/>
    </row>
    <row r="59" spans="1:16" ht="29.25" customHeight="1" thickBot="1">
      <c r="A59" s="182" t="s">
        <v>7</v>
      </c>
      <c r="B59" s="190" t="s">
        <v>8</v>
      </c>
      <c r="C59" s="191"/>
      <c r="D59" s="183" t="s">
        <v>9</v>
      </c>
      <c r="E59" s="183" t="s">
        <v>10</v>
      </c>
      <c r="F59" s="183" t="s">
        <v>11</v>
      </c>
      <c r="G59" s="183" t="s">
        <v>52</v>
      </c>
      <c r="H59" s="190" t="s">
        <v>33</v>
      </c>
      <c r="I59" s="191"/>
      <c r="J59" s="196" t="s">
        <v>183</v>
      </c>
      <c r="K59" s="77"/>
      <c r="L59" s="77"/>
      <c r="M59" s="183" t="s">
        <v>12</v>
      </c>
      <c r="N59" s="183" t="s">
        <v>36</v>
      </c>
      <c r="O59" s="186" t="s">
        <v>53</v>
      </c>
    </row>
    <row r="60" spans="1:16" ht="13.5" customHeight="1" thickBot="1">
      <c r="A60" s="189"/>
      <c r="B60" s="192"/>
      <c r="C60" s="193"/>
      <c r="D60" s="184"/>
      <c r="E60" s="184"/>
      <c r="F60" s="184"/>
      <c r="G60" s="194"/>
      <c r="H60" s="183" t="s">
        <v>34</v>
      </c>
      <c r="I60" s="183" t="s">
        <v>35</v>
      </c>
      <c r="J60" s="197"/>
      <c r="K60" s="79"/>
      <c r="L60" s="79"/>
      <c r="M60" s="198"/>
      <c r="N60" s="184"/>
      <c r="O60" s="187"/>
    </row>
    <row r="61" spans="1:16" ht="26.25" customHeight="1" thickBot="1">
      <c r="A61" s="189"/>
      <c r="B61" s="77" t="s">
        <v>15</v>
      </c>
      <c r="C61" s="76" t="s">
        <v>16</v>
      </c>
      <c r="D61" s="184"/>
      <c r="E61" s="184"/>
      <c r="F61" s="184"/>
      <c r="G61" s="195"/>
      <c r="H61" s="185"/>
      <c r="I61" s="185"/>
      <c r="J61" s="197"/>
      <c r="K61" s="78" t="s">
        <v>59</v>
      </c>
      <c r="L61" s="78" t="s">
        <v>60</v>
      </c>
      <c r="M61" s="198"/>
      <c r="N61" s="185"/>
      <c r="O61" s="188"/>
    </row>
    <row r="62" spans="1:16" ht="54" hidden="1" customHeight="1" thickBot="1">
      <c r="A62" s="58">
        <v>0</v>
      </c>
      <c r="B62" s="56" t="s">
        <v>64</v>
      </c>
      <c r="C62" s="56" t="s">
        <v>65</v>
      </c>
      <c r="D62" s="56" t="s">
        <v>39</v>
      </c>
      <c r="E62" s="56" t="s">
        <v>78</v>
      </c>
      <c r="F62" s="56" t="s">
        <v>67</v>
      </c>
      <c r="G62" s="88"/>
      <c r="H62" s="88"/>
      <c r="I62" s="88"/>
      <c r="J62" s="62"/>
      <c r="K62" s="89"/>
      <c r="L62" s="89"/>
      <c r="M62" s="89"/>
      <c r="N62" s="62"/>
      <c r="O62" s="62">
        <f>SUM(M62:N62)</f>
        <v>0</v>
      </c>
      <c r="P62" s="68" t="s">
        <v>20</v>
      </c>
    </row>
    <row r="63" spans="1:16" ht="54" hidden="1" customHeight="1" thickBot="1">
      <c r="A63" s="58">
        <v>0</v>
      </c>
      <c r="B63" s="56" t="s">
        <v>68</v>
      </c>
      <c r="C63" s="56" t="s">
        <v>69</v>
      </c>
      <c r="D63" s="56" t="s">
        <v>39</v>
      </c>
      <c r="E63" s="56"/>
      <c r="F63" s="56" t="s">
        <v>71</v>
      </c>
      <c r="G63" s="58"/>
      <c r="H63" s="58"/>
      <c r="I63" s="58"/>
      <c r="J63" s="62"/>
      <c r="K63" s="89"/>
      <c r="L63" s="89"/>
      <c r="M63" s="89"/>
      <c r="N63" s="62"/>
      <c r="O63" s="62">
        <v>0</v>
      </c>
      <c r="P63" s="68"/>
    </row>
    <row r="64" spans="1:16" ht="62.25" customHeight="1" thickBot="1">
      <c r="A64" s="18">
        <v>1</v>
      </c>
      <c r="B64" s="56" t="s">
        <v>64</v>
      </c>
      <c r="C64" s="38" t="s">
        <v>170</v>
      </c>
      <c r="D64" s="38" t="s">
        <v>39</v>
      </c>
      <c r="E64" s="63" t="s">
        <v>122</v>
      </c>
      <c r="F64" s="38" t="s">
        <v>171</v>
      </c>
      <c r="G64" s="20">
        <v>24</v>
      </c>
      <c r="H64" s="20"/>
      <c r="I64" s="20"/>
      <c r="J64" s="5">
        <v>500000</v>
      </c>
      <c r="K64" s="21">
        <v>18400</v>
      </c>
      <c r="L64" s="21">
        <v>62525</v>
      </c>
      <c r="M64" s="21">
        <v>0</v>
      </c>
      <c r="N64" s="5">
        <v>0</v>
      </c>
      <c r="O64" s="62">
        <f>SUM(M64:N64)</f>
        <v>0</v>
      </c>
      <c r="P64" s="68"/>
    </row>
    <row r="65" spans="1:16" ht="54" customHeight="1" thickBot="1">
      <c r="A65" s="18">
        <v>1</v>
      </c>
      <c r="B65" s="56" t="s">
        <v>68</v>
      </c>
      <c r="C65" s="38" t="s">
        <v>73</v>
      </c>
      <c r="D65" s="38" t="s">
        <v>39</v>
      </c>
      <c r="E65" s="63" t="s">
        <v>122</v>
      </c>
      <c r="F65" s="38" t="s">
        <v>172</v>
      </c>
      <c r="G65" s="20">
        <v>16</v>
      </c>
      <c r="H65" s="20"/>
      <c r="I65" s="20"/>
      <c r="J65" s="5">
        <v>570000</v>
      </c>
      <c r="K65" s="21">
        <v>1800</v>
      </c>
      <c r="L65" s="21">
        <v>11500</v>
      </c>
      <c r="M65" s="21">
        <v>0</v>
      </c>
      <c r="N65" s="5">
        <v>13000</v>
      </c>
      <c r="O65" s="62">
        <f>SUM(M65:N65)</f>
        <v>13000</v>
      </c>
      <c r="P65" s="68"/>
    </row>
    <row r="66" spans="1:16" ht="54" customHeight="1" thickBot="1">
      <c r="A66" s="18">
        <v>1</v>
      </c>
      <c r="B66" s="56" t="s">
        <v>75</v>
      </c>
      <c r="C66" s="56" t="s">
        <v>76</v>
      </c>
      <c r="D66" s="56" t="s">
        <v>39</v>
      </c>
      <c r="E66" s="63" t="s">
        <v>122</v>
      </c>
      <c r="F66" s="38" t="s">
        <v>173</v>
      </c>
      <c r="G66" s="58">
        <v>16</v>
      </c>
      <c r="H66" s="58"/>
      <c r="I66" s="58"/>
      <c r="J66" s="62">
        <v>500000</v>
      </c>
      <c r="K66" s="89">
        <v>3600</v>
      </c>
      <c r="L66" s="89">
        <v>16300</v>
      </c>
      <c r="M66" s="89">
        <v>0</v>
      </c>
      <c r="N66" s="62">
        <v>0</v>
      </c>
      <c r="O66" s="62">
        <f>SUM(M66:N66)</f>
        <v>0</v>
      </c>
      <c r="P66" s="68"/>
    </row>
    <row r="67" spans="1:16" ht="54" hidden="1" customHeight="1" thickBot="1">
      <c r="A67" s="18"/>
      <c r="B67" s="56" t="s">
        <v>75</v>
      </c>
      <c r="C67" s="38" t="s">
        <v>109</v>
      </c>
      <c r="D67" s="38" t="s">
        <v>39</v>
      </c>
      <c r="E67" s="38" t="s">
        <v>122</v>
      </c>
      <c r="F67" s="38" t="s">
        <v>110</v>
      </c>
      <c r="G67" s="20"/>
      <c r="H67" s="20"/>
      <c r="I67" s="20"/>
      <c r="J67" s="5"/>
      <c r="K67" s="21"/>
      <c r="L67" s="21"/>
      <c r="M67" s="21"/>
      <c r="N67" s="5"/>
      <c r="O67" s="62">
        <f t="shared" ref="O67" si="2">SUM(M67:N67)</f>
        <v>0</v>
      </c>
      <c r="P67" s="68"/>
    </row>
    <row r="68" spans="1:16" ht="54" hidden="1" customHeight="1" thickBot="1">
      <c r="A68" s="18">
        <v>0</v>
      </c>
      <c r="B68" s="56" t="s">
        <v>68</v>
      </c>
      <c r="C68" s="56" t="s">
        <v>79</v>
      </c>
      <c r="D68" s="56" t="s">
        <v>39</v>
      </c>
      <c r="E68" s="38" t="s">
        <v>122</v>
      </c>
      <c r="F68" s="56" t="s">
        <v>71</v>
      </c>
      <c r="G68" s="58"/>
      <c r="H68" s="58"/>
      <c r="I68" s="58"/>
      <c r="J68" s="62"/>
      <c r="K68" s="89"/>
      <c r="L68" s="89"/>
      <c r="M68" s="89"/>
      <c r="N68" s="62"/>
      <c r="O68" s="62">
        <f t="shared" ref="O68:O71" si="3">SUM(M68:N68)</f>
        <v>0</v>
      </c>
      <c r="P68" s="68"/>
    </row>
    <row r="69" spans="1:16" ht="54" hidden="1" customHeight="1" thickBot="1">
      <c r="A69" s="18">
        <v>0</v>
      </c>
      <c r="B69" s="56" t="s">
        <v>68</v>
      </c>
      <c r="C69" s="56" t="s">
        <v>79</v>
      </c>
      <c r="D69" s="56" t="s">
        <v>39</v>
      </c>
      <c r="E69" s="38" t="s">
        <v>122</v>
      </c>
      <c r="F69" s="56" t="s">
        <v>74</v>
      </c>
      <c r="G69" s="58"/>
      <c r="H69" s="58"/>
      <c r="I69" s="58"/>
      <c r="J69" s="62"/>
      <c r="K69" s="89"/>
      <c r="L69" s="89"/>
      <c r="M69" s="89"/>
      <c r="N69" s="62"/>
      <c r="O69" s="62">
        <f t="shared" si="3"/>
        <v>0</v>
      </c>
      <c r="P69" s="68"/>
    </row>
    <row r="70" spans="1:16" ht="54" hidden="1" customHeight="1" thickBot="1">
      <c r="A70" s="18">
        <v>0</v>
      </c>
      <c r="B70" s="56" t="s">
        <v>64</v>
      </c>
      <c r="C70" s="56" t="s">
        <v>80</v>
      </c>
      <c r="D70" s="56" t="s">
        <v>39</v>
      </c>
      <c r="E70" s="38" t="s">
        <v>122</v>
      </c>
      <c r="F70" s="56" t="s">
        <v>81</v>
      </c>
      <c r="G70" s="88"/>
      <c r="H70" s="88"/>
      <c r="I70" s="88"/>
      <c r="J70" s="62"/>
      <c r="K70" s="89"/>
      <c r="L70" s="89"/>
      <c r="M70" s="89"/>
      <c r="N70" s="62"/>
      <c r="O70" s="62">
        <f t="shared" si="3"/>
        <v>0</v>
      </c>
      <c r="P70" s="68"/>
    </row>
    <row r="71" spans="1:16" ht="60.75" hidden="1" customHeight="1" thickBot="1">
      <c r="A71" s="18"/>
      <c r="B71" s="56" t="s">
        <v>75</v>
      </c>
      <c r="C71" s="38" t="s">
        <v>76</v>
      </c>
      <c r="D71" s="38" t="s">
        <v>39</v>
      </c>
      <c r="E71" s="38" t="s">
        <v>122</v>
      </c>
      <c r="F71" s="38" t="s">
        <v>77</v>
      </c>
      <c r="G71" s="20"/>
      <c r="H71" s="20"/>
      <c r="I71" s="20"/>
      <c r="J71" s="5"/>
      <c r="K71" s="21"/>
      <c r="L71" s="21"/>
      <c r="M71" s="21"/>
      <c r="N71" s="5"/>
      <c r="O71" s="62">
        <f t="shared" si="3"/>
        <v>0</v>
      </c>
    </row>
    <row r="72" spans="1:16" ht="60.75" hidden="1" customHeight="1" thickBot="1">
      <c r="A72" s="58">
        <v>0</v>
      </c>
      <c r="B72" s="56" t="s">
        <v>64</v>
      </c>
      <c r="C72" s="56" t="s">
        <v>82</v>
      </c>
      <c r="D72" s="56" t="s">
        <v>39</v>
      </c>
      <c r="E72" s="56"/>
      <c r="F72" s="56" t="s">
        <v>67</v>
      </c>
      <c r="G72" s="88"/>
      <c r="H72" s="88"/>
      <c r="I72" s="88"/>
      <c r="J72" s="62"/>
      <c r="K72" s="89"/>
      <c r="L72" s="89"/>
      <c r="M72" s="89"/>
      <c r="N72" s="62"/>
      <c r="O72" s="62">
        <f>SUM(M72:N72)</f>
        <v>0</v>
      </c>
    </row>
    <row r="73" spans="1:16" ht="60.75" hidden="1" customHeight="1" thickBot="1">
      <c r="A73" s="58">
        <v>0</v>
      </c>
      <c r="B73" s="56" t="s">
        <v>64</v>
      </c>
      <c r="C73" s="56" t="s">
        <v>82</v>
      </c>
      <c r="D73" s="56" t="s">
        <v>39</v>
      </c>
      <c r="E73" s="56"/>
      <c r="F73" s="56" t="s">
        <v>72</v>
      </c>
      <c r="G73" s="58"/>
      <c r="H73" s="58"/>
      <c r="I73" s="58"/>
      <c r="J73" s="62"/>
      <c r="K73" s="89"/>
      <c r="L73" s="89"/>
      <c r="M73" s="89"/>
      <c r="N73" s="62"/>
      <c r="O73" s="62">
        <f t="shared" ref="O73" si="4">SUM(M73:N73)</f>
        <v>0</v>
      </c>
    </row>
    <row r="74" spans="1:16" ht="20.25" customHeight="1" thickBot="1">
      <c r="A74" s="37">
        <f>SUM(A62:A73)</f>
        <v>3</v>
      </c>
      <c r="B74" s="176" t="s">
        <v>17</v>
      </c>
      <c r="C74" s="177"/>
      <c r="D74" s="177"/>
      <c r="E74" s="177"/>
      <c r="F74" s="178"/>
      <c r="G74" s="37">
        <f>SUM(G62:G71)</f>
        <v>56</v>
      </c>
      <c r="H74" s="37">
        <f>SUM(H62:H71)</f>
        <v>0</v>
      </c>
      <c r="I74" s="37">
        <f>SUM(I62:I71)</f>
        <v>0</v>
      </c>
      <c r="J74" s="24">
        <f>SUM(J62:J70)</f>
        <v>1570000</v>
      </c>
      <c r="K74" s="24">
        <f>SUM(K62:K73)</f>
        <v>23800</v>
      </c>
      <c r="L74" s="24">
        <f>SUM(L62:L73)</f>
        <v>90325</v>
      </c>
      <c r="M74" s="11">
        <f>SUM(M62:M71)</f>
        <v>0</v>
      </c>
      <c r="N74" s="11">
        <f>SUM(N62:N71)</f>
        <v>13000</v>
      </c>
      <c r="O74" s="11">
        <f>SUM(O62:O71)</f>
        <v>13000</v>
      </c>
    </row>
    <row r="75" spans="1:16" ht="15.75" thickBot="1">
      <c r="A75" s="173" t="s">
        <v>18</v>
      </c>
      <c r="B75" s="174"/>
      <c r="C75" s="174"/>
      <c r="D75" s="174"/>
      <c r="E75" s="174"/>
      <c r="F75" s="174"/>
      <c r="G75" s="175"/>
      <c r="H75" s="54"/>
      <c r="I75" s="54"/>
      <c r="J75" s="53"/>
      <c r="K75" s="53"/>
      <c r="L75" s="53"/>
      <c r="M75" s="11">
        <v>0</v>
      </c>
      <c r="N75" s="11">
        <f>-0.1*N74</f>
        <v>-1300</v>
      </c>
      <c r="O75" s="12">
        <f>SUM(N75:N75)</f>
        <v>-1300</v>
      </c>
      <c r="P75" s="68" t="s">
        <v>20</v>
      </c>
    </row>
    <row r="76" spans="1:16" ht="15.75" thickBot="1">
      <c r="A76" s="176" t="s">
        <v>21</v>
      </c>
      <c r="B76" s="177"/>
      <c r="C76" s="177"/>
      <c r="D76" s="177"/>
      <c r="E76" s="177"/>
      <c r="F76" s="177"/>
      <c r="G76" s="178"/>
      <c r="H76" s="55"/>
      <c r="I76" s="55"/>
      <c r="J76" s="53"/>
      <c r="K76" s="53"/>
      <c r="L76" s="53"/>
      <c r="M76" s="11">
        <f>SUM(M74:M75)</f>
        <v>0</v>
      </c>
      <c r="N76" s="11">
        <f>SUM(N74:N75)</f>
        <v>11700</v>
      </c>
      <c r="O76" s="11">
        <f>SUM(O74:O75)</f>
        <v>11700</v>
      </c>
    </row>
    <row r="77" spans="1:16">
      <c r="A77" s="40"/>
      <c r="B77" s="40"/>
      <c r="C77" s="40"/>
      <c r="D77" s="40"/>
      <c r="E77" s="40"/>
      <c r="F77" s="40"/>
      <c r="G77" s="40"/>
      <c r="H77" s="41"/>
      <c r="I77" s="41"/>
      <c r="J77" s="42"/>
      <c r="K77" s="42"/>
      <c r="L77" s="42"/>
      <c r="M77" s="42"/>
      <c r="N77" s="42"/>
      <c r="O77" s="43"/>
    </row>
    <row r="78" spans="1:16">
      <c r="A78" s="27"/>
      <c r="B78" s="27"/>
      <c r="C78" s="27"/>
      <c r="D78" s="27"/>
      <c r="E78" s="27"/>
      <c r="F78" s="27"/>
      <c r="G78" s="27"/>
      <c r="H78" s="17"/>
      <c r="I78" s="17"/>
      <c r="J78" s="28"/>
      <c r="K78" s="28"/>
      <c r="L78" s="28"/>
      <c r="M78" s="28"/>
      <c r="N78" s="28"/>
      <c r="O78" s="29"/>
    </row>
    <row r="79" spans="1:16" ht="15.75" thickBot="1">
      <c r="A79" s="199" t="s">
        <v>54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31"/>
      <c r="O79" s="31"/>
    </row>
    <row r="80" spans="1:16" ht="30" customHeight="1" thickBot="1">
      <c r="A80" s="182" t="s">
        <v>7</v>
      </c>
      <c r="B80" s="190" t="s">
        <v>8</v>
      </c>
      <c r="C80" s="191"/>
      <c r="D80" s="183" t="s">
        <v>9</v>
      </c>
      <c r="E80" s="183" t="s">
        <v>10</v>
      </c>
      <c r="F80" s="183" t="s">
        <v>11</v>
      </c>
      <c r="G80" s="183" t="s">
        <v>52</v>
      </c>
      <c r="H80" s="190" t="s">
        <v>33</v>
      </c>
      <c r="I80" s="191"/>
      <c r="J80" s="196" t="s">
        <v>183</v>
      </c>
      <c r="K80" s="77"/>
      <c r="L80" s="77"/>
      <c r="M80" s="183" t="s">
        <v>12</v>
      </c>
      <c r="N80" s="183" t="s">
        <v>36</v>
      </c>
      <c r="O80" s="186" t="s">
        <v>53</v>
      </c>
    </row>
    <row r="81" spans="1:19" ht="26.25" customHeight="1" thickBot="1">
      <c r="A81" s="189"/>
      <c r="B81" s="192"/>
      <c r="C81" s="193"/>
      <c r="D81" s="184"/>
      <c r="E81" s="184"/>
      <c r="F81" s="184"/>
      <c r="G81" s="194"/>
      <c r="H81" s="183" t="s">
        <v>34</v>
      </c>
      <c r="I81" s="183" t="s">
        <v>35</v>
      </c>
      <c r="J81" s="197"/>
      <c r="K81" s="79"/>
      <c r="L81" s="79"/>
      <c r="M81" s="198"/>
      <c r="N81" s="184"/>
      <c r="O81" s="187"/>
    </row>
    <row r="82" spans="1:19" ht="30.75" customHeight="1" thickBot="1">
      <c r="A82" s="189"/>
      <c r="B82" s="77" t="s">
        <v>15</v>
      </c>
      <c r="C82" s="76" t="s">
        <v>16</v>
      </c>
      <c r="D82" s="184"/>
      <c r="E82" s="184"/>
      <c r="F82" s="184"/>
      <c r="G82" s="195"/>
      <c r="H82" s="185"/>
      <c r="I82" s="185"/>
      <c r="J82" s="197"/>
      <c r="K82" s="78" t="s">
        <v>59</v>
      </c>
      <c r="L82" s="78" t="s">
        <v>61</v>
      </c>
      <c r="M82" s="198"/>
      <c r="N82" s="185"/>
      <c r="O82" s="188"/>
    </row>
    <row r="83" spans="1:19" ht="43.5" thickBot="1">
      <c r="A83" s="18">
        <v>1</v>
      </c>
      <c r="B83" s="56" t="s">
        <v>160</v>
      </c>
      <c r="C83" s="129" t="s">
        <v>161</v>
      </c>
      <c r="D83" s="56" t="s">
        <v>31</v>
      </c>
      <c r="E83" s="56" t="s">
        <v>122</v>
      </c>
      <c r="F83" s="56" t="s">
        <v>113</v>
      </c>
      <c r="G83" s="58">
        <v>8</v>
      </c>
      <c r="H83" s="20">
        <v>3</v>
      </c>
      <c r="I83" s="20">
        <v>0</v>
      </c>
      <c r="J83" s="5"/>
      <c r="K83" s="153">
        <v>3000</v>
      </c>
      <c r="L83" s="153">
        <v>2800</v>
      </c>
      <c r="M83" s="153">
        <v>0</v>
      </c>
      <c r="N83" s="150">
        <v>19200</v>
      </c>
      <c r="O83" s="150">
        <f>SUM(M83:N83)</f>
        <v>19200</v>
      </c>
    </row>
    <row r="84" spans="1:19" ht="43.5" thickBot="1">
      <c r="A84" s="18">
        <v>1</v>
      </c>
      <c r="B84" s="56" t="s">
        <v>163</v>
      </c>
      <c r="C84" s="129" t="s">
        <v>166</v>
      </c>
      <c r="D84" s="56" t="s">
        <v>31</v>
      </c>
      <c r="E84" s="56" t="s">
        <v>122</v>
      </c>
      <c r="F84" s="56" t="s">
        <v>90</v>
      </c>
      <c r="G84" s="58">
        <v>16</v>
      </c>
      <c r="H84" s="20">
        <v>2</v>
      </c>
      <c r="I84" s="20">
        <v>2</v>
      </c>
      <c r="J84" s="5"/>
      <c r="K84" s="153">
        <v>4800</v>
      </c>
      <c r="L84" s="153">
        <v>8500</v>
      </c>
      <c r="M84" s="153">
        <v>0</v>
      </c>
      <c r="N84" s="150">
        <v>44000</v>
      </c>
      <c r="O84" s="150">
        <f>SUM(M84:N84)</f>
        <v>44000</v>
      </c>
    </row>
    <row r="85" spans="1:19" ht="43.5" thickBot="1">
      <c r="A85" s="18">
        <v>1</v>
      </c>
      <c r="B85" s="56" t="s">
        <v>163</v>
      </c>
      <c r="C85" s="129" t="s">
        <v>166</v>
      </c>
      <c r="D85" s="56" t="s">
        <v>62</v>
      </c>
      <c r="E85" s="56" t="s">
        <v>122</v>
      </c>
      <c r="F85" s="56" t="s">
        <v>90</v>
      </c>
      <c r="G85" s="58">
        <v>16</v>
      </c>
      <c r="H85" s="20">
        <v>2</v>
      </c>
      <c r="I85" s="20">
        <v>2</v>
      </c>
      <c r="J85" s="5"/>
      <c r="K85" s="153">
        <v>4800</v>
      </c>
      <c r="L85" s="153">
        <v>8500</v>
      </c>
      <c r="M85" s="153">
        <v>0</v>
      </c>
      <c r="N85" s="150">
        <v>44000</v>
      </c>
      <c r="O85" s="150">
        <f>SUM(M85:N85)</f>
        <v>44000</v>
      </c>
    </row>
    <row r="86" spans="1:19" ht="22.5" customHeight="1" thickBot="1">
      <c r="A86" s="37">
        <f>SUM(A83:A85)</f>
        <v>3</v>
      </c>
      <c r="B86" s="176" t="s">
        <v>17</v>
      </c>
      <c r="C86" s="177"/>
      <c r="D86" s="177"/>
      <c r="E86" s="177"/>
      <c r="F86" s="178"/>
      <c r="G86" s="37">
        <f t="shared" ref="G86:O86" si="5">SUM(G83:G85)</f>
        <v>40</v>
      </c>
      <c r="H86" s="37">
        <f t="shared" si="5"/>
        <v>7</v>
      </c>
      <c r="I86" s="37">
        <f t="shared" si="5"/>
        <v>4</v>
      </c>
      <c r="J86" s="24">
        <f t="shared" si="5"/>
        <v>0</v>
      </c>
      <c r="K86" s="24">
        <f t="shared" si="5"/>
        <v>12600</v>
      </c>
      <c r="L86" s="24">
        <f t="shared" si="5"/>
        <v>19800</v>
      </c>
      <c r="M86" s="24">
        <f t="shared" si="5"/>
        <v>0</v>
      </c>
      <c r="N86" s="24">
        <f t="shared" si="5"/>
        <v>107200</v>
      </c>
      <c r="O86" s="24">
        <f t="shared" si="5"/>
        <v>107200</v>
      </c>
    </row>
    <row r="87" spans="1:19" ht="20.25" customHeight="1" thickBot="1">
      <c r="A87" s="173" t="s">
        <v>18</v>
      </c>
      <c r="B87" s="174"/>
      <c r="C87" s="174"/>
      <c r="D87" s="174"/>
      <c r="E87" s="174"/>
      <c r="F87" s="174"/>
      <c r="G87" s="175"/>
      <c r="H87" s="25"/>
      <c r="I87" s="25"/>
      <c r="J87" s="11"/>
      <c r="K87" s="11"/>
      <c r="L87" s="11"/>
      <c r="M87" s="11">
        <v>0</v>
      </c>
      <c r="N87" s="11">
        <f>-0.1*N86</f>
        <v>-10720</v>
      </c>
      <c r="O87" s="12">
        <f>SUM(N87:N87)</f>
        <v>-10720</v>
      </c>
    </row>
    <row r="88" spans="1:19" ht="15.75" thickBot="1">
      <c r="A88" s="176" t="s">
        <v>21</v>
      </c>
      <c r="B88" s="177"/>
      <c r="C88" s="177"/>
      <c r="D88" s="177"/>
      <c r="E88" s="177"/>
      <c r="F88" s="177"/>
      <c r="G88" s="178"/>
      <c r="H88" s="26"/>
      <c r="I88" s="26"/>
      <c r="J88" s="11"/>
      <c r="K88" s="11"/>
      <c r="L88" s="11"/>
      <c r="M88" s="11">
        <f>SUM(M86:M87)</f>
        <v>0</v>
      </c>
      <c r="N88" s="11">
        <f>SUM(N86:N87)</f>
        <v>96480</v>
      </c>
      <c r="O88" s="11">
        <f>SUM(O86:O87)</f>
        <v>96480</v>
      </c>
    </row>
    <row r="89" spans="1:19">
      <c r="A89" s="27"/>
      <c r="B89" s="27"/>
      <c r="C89" s="27"/>
      <c r="D89" s="27"/>
      <c r="E89" s="27"/>
      <c r="F89" s="27"/>
      <c r="G89" s="27"/>
      <c r="H89" s="17"/>
      <c r="I89" s="17"/>
      <c r="J89" s="28"/>
      <c r="K89" s="28"/>
      <c r="L89" s="28"/>
      <c r="M89" s="28"/>
      <c r="N89" s="28"/>
      <c r="O89" s="29"/>
    </row>
    <row r="90" spans="1:19">
      <c r="A90" s="27"/>
      <c r="B90" s="27"/>
      <c r="C90" s="27"/>
      <c r="D90" s="27"/>
      <c r="E90" s="27"/>
      <c r="F90" s="27"/>
      <c r="G90" s="27"/>
      <c r="H90" s="17"/>
      <c r="I90" s="17"/>
      <c r="J90" s="28"/>
      <c r="K90" s="28"/>
      <c r="L90" s="28"/>
      <c r="M90" s="28"/>
      <c r="N90" s="28" t="s">
        <v>20</v>
      </c>
      <c r="O90" s="29"/>
    </row>
    <row r="91" spans="1:19" ht="30.75" customHeight="1" thickBot="1">
      <c r="A91" s="27"/>
      <c r="B91" s="27"/>
      <c r="C91" s="27"/>
      <c r="D91" s="27"/>
      <c r="E91" s="27"/>
      <c r="F91" s="27"/>
      <c r="G91" s="27"/>
      <c r="H91" s="17"/>
      <c r="I91" s="17"/>
      <c r="J91" s="28"/>
      <c r="K91" s="28"/>
      <c r="L91" s="28"/>
      <c r="M91" s="28"/>
      <c r="N91" s="28"/>
      <c r="O91" s="29"/>
      <c r="S91" t="s">
        <v>115</v>
      </c>
    </row>
    <row r="92" spans="1:19" ht="24.75" customHeight="1" thickBot="1">
      <c r="A92" s="182" t="s">
        <v>24</v>
      </c>
      <c r="B92" s="182"/>
      <c r="C92" s="182"/>
      <c r="D92" s="182" t="s">
        <v>127</v>
      </c>
      <c r="E92" s="182"/>
      <c r="F92" s="182" t="s">
        <v>124</v>
      </c>
      <c r="G92" s="182"/>
      <c r="H92" s="17"/>
      <c r="I92" s="17"/>
      <c r="J92" s="224" t="s">
        <v>130</v>
      </c>
      <c r="K92" s="225"/>
      <c r="L92" s="225"/>
      <c r="M92" s="225"/>
      <c r="N92" s="225"/>
      <c r="O92" s="226"/>
    </row>
    <row r="93" spans="1:19" ht="33" customHeight="1" thickBot="1">
      <c r="A93" s="235" t="s">
        <v>49</v>
      </c>
      <c r="B93" s="235"/>
      <c r="C93" s="235"/>
      <c r="D93" s="169">
        <v>8000000</v>
      </c>
      <c r="E93" s="170"/>
      <c r="F93" s="171">
        <f>O88+O76+O54+O42</f>
        <v>485055</v>
      </c>
      <c r="G93" s="171"/>
      <c r="H93" s="17"/>
      <c r="I93" s="17"/>
      <c r="J93" s="91" t="s">
        <v>97</v>
      </c>
      <c r="K93" s="92" t="s">
        <v>98</v>
      </c>
      <c r="L93" s="93" t="s">
        <v>99</v>
      </c>
      <c r="M93" s="93" t="s">
        <v>181</v>
      </c>
      <c r="N93" s="94" t="s">
        <v>100</v>
      </c>
      <c r="O93" s="95" t="s">
        <v>21</v>
      </c>
    </row>
    <row r="94" spans="1:19" ht="20.100000000000001" customHeight="1" thickBot="1">
      <c r="A94" s="235" t="s">
        <v>25</v>
      </c>
      <c r="B94" s="235"/>
      <c r="C94" s="235"/>
      <c r="D94" s="168"/>
      <c r="E94" s="168"/>
      <c r="F94" s="171">
        <f>A50+A49+A37</f>
        <v>3</v>
      </c>
      <c r="G94" s="172"/>
      <c r="H94" s="17"/>
      <c r="I94" s="17"/>
      <c r="J94" s="96" t="s">
        <v>60</v>
      </c>
      <c r="K94" s="97">
        <f>L40</f>
        <v>33500</v>
      </c>
      <c r="L94" s="97">
        <f>L86</f>
        <v>19800</v>
      </c>
      <c r="M94" s="97">
        <f>L74</f>
        <v>90325</v>
      </c>
      <c r="N94" s="98">
        <f>L52</f>
        <v>29665.040000000001</v>
      </c>
      <c r="O94" s="99">
        <f>SUM(K94:N94)</f>
        <v>173290.04</v>
      </c>
    </row>
    <row r="95" spans="1:19" ht="20.100000000000001" customHeight="1" thickBot="1">
      <c r="A95" s="162" t="s">
        <v>26</v>
      </c>
      <c r="B95" s="163"/>
      <c r="C95" s="164"/>
      <c r="D95" s="166"/>
      <c r="E95" s="167"/>
      <c r="F95" s="166">
        <f>A86+A74+A52+A40</f>
        <v>13</v>
      </c>
      <c r="G95" s="167"/>
      <c r="H95" s="17"/>
      <c r="I95" s="17"/>
      <c r="J95" s="100" t="s">
        <v>101</v>
      </c>
      <c r="K95" s="101">
        <f>K40</f>
        <v>14900</v>
      </c>
      <c r="L95" s="97">
        <f>K86</f>
        <v>12600</v>
      </c>
      <c r="M95" s="101">
        <f>K74</f>
        <v>23800</v>
      </c>
      <c r="N95" s="102">
        <f>K52</f>
        <v>5500</v>
      </c>
      <c r="O95" s="103">
        <f t="shared" ref="O95:O97" si="6">SUM(K95:N95)</f>
        <v>56800</v>
      </c>
    </row>
    <row r="96" spans="1:19" ht="20.100000000000001" customHeight="1" thickBot="1">
      <c r="A96" s="235" t="s">
        <v>27</v>
      </c>
      <c r="B96" s="235"/>
      <c r="C96" s="235"/>
      <c r="D96" s="165"/>
      <c r="E96" s="165"/>
      <c r="F96" s="168">
        <f>H86+I86+H74+I74+H52+I52+H40+I40</f>
        <v>82</v>
      </c>
      <c r="G96" s="168"/>
      <c r="H96" s="17"/>
      <c r="I96" s="17"/>
      <c r="J96" s="104" t="s">
        <v>102</v>
      </c>
      <c r="K96" s="105">
        <f>O42</f>
        <v>178475</v>
      </c>
      <c r="L96" s="105">
        <f>O88</f>
        <v>96480</v>
      </c>
      <c r="M96" s="105">
        <f>O76</f>
        <v>11700</v>
      </c>
      <c r="N96" s="106">
        <f>O54</f>
        <v>198400</v>
      </c>
      <c r="O96" s="107">
        <f>SUM(K96:N96)</f>
        <v>485055</v>
      </c>
    </row>
    <row r="97" spans="1:15" ht="20.100000000000001" customHeight="1" thickBot="1">
      <c r="A97" s="235" t="s">
        <v>38</v>
      </c>
      <c r="B97" s="235"/>
      <c r="C97" s="235"/>
      <c r="D97" s="165"/>
      <c r="E97" s="165"/>
      <c r="F97" s="165">
        <f>G86+G74+G52+G40</f>
        <v>192</v>
      </c>
      <c r="G97" s="165"/>
      <c r="H97" s="17"/>
      <c r="I97" s="17"/>
      <c r="J97" s="108" t="s">
        <v>21</v>
      </c>
      <c r="K97" s="109">
        <f>SUM(K94:K96)</f>
        <v>226875</v>
      </c>
      <c r="L97" s="109">
        <f t="shared" ref="L97:N97" si="7">SUM(L94:L96)</f>
        <v>128880</v>
      </c>
      <c r="M97" s="109">
        <f t="shared" si="7"/>
        <v>125825</v>
      </c>
      <c r="N97" s="110">
        <f t="shared" si="7"/>
        <v>233565.04</v>
      </c>
      <c r="O97" s="111">
        <f t="shared" si="6"/>
        <v>715145.04</v>
      </c>
    </row>
    <row r="98" spans="1:15" ht="20.100000000000001" customHeight="1" thickBot="1">
      <c r="A98" s="234" t="s">
        <v>28</v>
      </c>
      <c r="B98" s="234"/>
      <c r="C98" s="234"/>
      <c r="D98" s="161"/>
      <c r="E98" s="161"/>
      <c r="F98" s="161">
        <f>M88+M76+M54+M42</f>
        <v>205875</v>
      </c>
      <c r="G98" s="161"/>
      <c r="H98" s="30" t="s">
        <v>20</v>
      </c>
      <c r="I98" s="17"/>
    </row>
    <row r="99" spans="1:15" ht="20.100000000000001" customHeight="1" thickBot="1">
      <c r="A99" s="234" t="s">
        <v>29</v>
      </c>
      <c r="B99" s="234"/>
      <c r="C99" s="234"/>
      <c r="D99" s="161"/>
      <c r="E99" s="161"/>
      <c r="F99" s="161">
        <f>N86+N74+N52+N40</f>
        <v>310200</v>
      </c>
      <c r="G99" s="161"/>
      <c r="H99" s="17"/>
      <c r="I99" s="17"/>
      <c r="J99" s="221" t="s">
        <v>131</v>
      </c>
      <c r="K99" s="222"/>
      <c r="L99" s="222"/>
      <c r="M99" s="222"/>
      <c r="N99" s="222"/>
      <c r="O99" s="223"/>
    </row>
    <row r="100" spans="1:15" ht="36.75" customHeight="1" thickBot="1">
      <c r="A100" s="234" t="s">
        <v>30</v>
      </c>
      <c r="B100" s="234"/>
      <c r="C100" s="234"/>
      <c r="D100" s="161"/>
      <c r="E100" s="161"/>
      <c r="F100" s="161">
        <f>N87+N75+N53+N41</f>
        <v>-31020</v>
      </c>
      <c r="G100" s="161"/>
      <c r="H100" s="30" t="s">
        <v>20</v>
      </c>
      <c r="I100" s="17"/>
      <c r="J100" s="91" t="s">
        <v>97</v>
      </c>
      <c r="K100" s="92" t="s">
        <v>98</v>
      </c>
      <c r="L100" s="93" t="s">
        <v>99</v>
      </c>
      <c r="M100" s="93" t="s">
        <v>181</v>
      </c>
      <c r="N100" s="94" t="s">
        <v>100</v>
      </c>
      <c r="O100" s="95" t="s">
        <v>21</v>
      </c>
    </row>
    <row r="101" spans="1:15" ht="19.5" customHeight="1" thickBot="1">
      <c r="A101" s="233" t="s">
        <v>57</v>
      </c>
      <c r="B101" s="233"/>
      <c r="C101" s="233"/>
      <c r="D101" s="157">
        <f>+D98+D99+D100</f>
        <v>0</v>
      </c>
      <c r="E101" s="157"/>
      <c r="F101" s="157">
        <f>F98+F99+F100</f>
        <v>485055</v>
      </c>
      <c r="G101" s="157"/>
      <c r="H101" s="30" t="s">
        <v>20</v>
      </c>
      <c r="I101" s="30" t="s">
        <v>20</v>
      </c>
      <c r="J101" s="112" t="s">
        <v>25</v>
      </c>
      <c r="K101" s="113">
        <f>A37</f>
        <v>1</v>
      </c>
      <c r="L101" s="114">
        <v>0</v>
      </c>
      <c r="M101" s="114"/>
      <c r="N101" s="115">
        <f>A49+A50</f>
        <v>2</v>
      </c>
      <c r="O101" s="116">
        <f t="shared" ref="O101:O104" si="8">SUM(K101:N101)</f>
        <v>3</v>
      </c>
    </row>
    <row r="102" spans="1:15">
      <c r="A102" s="1"/>
      <c r="B102" s="1"/>
      <c r="C102" s="1"/>
      <c r="D102" s="1"/>
      <c r="E102" s="1"/>
      <c r="F102" s="1"/>
      <c r="G102" s="1"/>
      <c r="H102" s="1"/>
      <c r="I102" s="1"/>
      <c r="J102" s="117" t="s">
        <v>103</v>
      </c>
      <c r="K102" s="118">
        <f>A40</f>
        <v>4</v>
      </c>
      <c r="L102" s="114">
        <f>A86</f>
        <v>3</v>
      </c>
      <c r="M102" s="119">
        <f>A74</f>
        <v>3</v>
      </c>
      <c r="N102" s="120">
        <f>A52</f>
        <v>3</v>
      </c>
      <c r="O102" s="116">
        <f t="shared" si="8"/>
        <v>13</v>
      </c>
    </row>
    <row r="103" spans="1:15" ht="29.25">
      <c r="A103" s="1"/>
      <c r="B103" s="1"/>
      <c r="C103" s="1"/>
      <c r="D103" s="1"/>
      <c r="E103" s="1"/>
      <c r="F103" s="32" t="s">
        <v>20</v>
      </c>
      <c r="G103" s="1"/>
      <c r="H103" s="1"/>
      <c r="I103" s="1"/>
      <c r="J103" s="104" t="s">
        <v>104</v>
      </c>
      <c r="K103" s="118">
        <f>H37+I37</f>
        <v>8</v>
      </c>
      <c r="L103" s="114">
        <f>H86+I86</f>
        <v>11</v>
      </c>
      <c r="M103" s="119">
        <f>H74+I74</f>
        <v>0</v>
      </c>
      <c r="N103" s="120">
        <f>H52+I52</f>
        <v>39</v>
      </c>
      <c r="O103" s="116">
        <f t="shared" si="8"/>
        <v>58</v>
      </c>
    </row>
    <row r="104" spans="1:15">
      <c r="A104" s="1"/>
      <c r="B104" s="1"/>
      <c r="C104" s="1"/>
      <c r="D104" s="1"/>
      <c r="E104" s="1"/>
      <c r="F104" s="1"/>
      <c r="G104" s="1"/>
      <c r="H104" s="1"/>
      <c r="I104" s="1"/>
      <c r="J104" s="104" t="s">
        <v>105</v>
      </c>
      <c r="K104" s="118">
        <f>G40</f>
        <v>32</v>
      </c>
      <c r="L104" s="114">
        <f>G86</f>
        <v>40</v>
      </c>
      <c r="M104" s="119">
        <f>G74</f>
        <v>56</v>
      </c>
      <c r="N104" s="120">
        <f>G52</f>
        <v>64</v>
      </c>
      <c r="O104" s="116">
        <f t="shared" si="8"/>
        <v>192</v>
      </c>
    </row>
    <row r="105" spans="1:15">
      <c r="A105" s="1"/>
      <c r="B105" s="1"/>
      <c r="C105" s="1"/>
      <c r="D105" s="1"/>
      <c r="E105" s="1"/>
      <c r="F105" s="1"/>
      <c r="G105" s="1"/>
      <c r="H105" s="1"/>
      <c r="I105" s="1"/>
      <c r="J105" s="104" t="s">
        <v>106</v>
      </c>
      <c r="K105" s="121">
        <f>M40</f>
        <v>138875</v>
      </c>
      <c r="L105" s="114">
        <f>M88</f>
        <v>0</v>
      </c>
      <c r="M105" s="119">
        <f>M74</f>
        <v>0</v>
      </c>
      <c r="N105" s="102">
        <f>M54</f>
        <v>67000</v>
      </c>
      <c r="O105" s="116">
        <f>SUM(K105:N105)</f>
        <v>205875</v>
      </c>
    </row>
    <row r="106" spans="1:15">
      <c r="A106" s="1"/>
      <c r="B106" s="1"/>
      <c r="C106" s="1"/>
      <c r="D106" s="1"/>
      <c r="E106" s="1"/>
      <c r="F106" s="1"/>
      <c r="G106" s="1"/>
      <c r="H106" s="1"/>
      <c r="I106" s="1"/>
      <c r="J106" s="104" t="s">
        <v>107</v>
      </c>
      <c r="K106" s="122">
        <f>N42</f>
        <v>39600</v>
      </c>
      <c r="L106" s="105">
        <f>N88</f>
        <v>96480</v>
      </c>
      <c r="M106" s="105">
        <f>N76</f>
        <v>11700</v>
      </c>
      <c r="N106" s="106">
        <f>N54</f>
        <v>131400</v>
      </c>
      <c r="O106" s="116">
        <f>SUM(K106:N106)</f>
        <v>279180</v>
      </c>
    </row>
    <row r="107" spans="1:15" ht="15.75" thickBot="1">
      <c r="A107" s="1"/>
      <c r="B107" s="1"/>
      <c r="C107" s="1"/>
      <c r="D107" s="1"/>
      <c r="E107" s="1"/>
      <c r="F107" s="1"/>
      <c r="G107" s="1"/>
      <c r="H107" s="1"/>
      <c r="I107" s="1"/>
      <c r="J107" s="108" t="s">
        <v>21</v>
      </c>
      <c r="K107" s="123">
        <f>K105+K106</f>
        <v>178475</v>
      </c>
      <c r="L107" s="109">
        <f>L105+L106</f>
        <v>96480</v>
      </c>
      <c r="M107" s="109">
        <f t="shared" ref="M107:N107" si="9">M105+M106</f>
        <v>11700</v>
      </c>
      <c r="N107" s="109">
        <f t="shared" si="9"/>
        <v>198400</v>
      </c>
      <c r="O107" s="109">
        <f>O105+O106</f>
        <v>485055</v>
      </c>
    </row>
    <row r="108" spans="1: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1"/>
      <c r="B113" s="1">
        <f>A86+A74+A52+A40</f>
        <v>13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</sheetData>
  <mergeCells count="112">
    <mergeCell ref="A20:O20"/>
    <mergeCell ref="A23:O23"/>
    <mergeCell ref="A25:O25"/>
    <mergeCell ref="A1:O1"/>
    <mergeCell ref="A3:O3"/>
    <mergeCell ref="A4:O4"/>
    <mergeCell ref="A6:O6"/>
    <mergeCell ref="A8:N9"/>
    <mergeCell ref="I47:I48"/>
    <mergeCell ref="A11:N11"/>
    <mergeCell ref="A13:N13"/>
    <mergeCell ref="A14:C14"/>
    <mergeCell ref="A17:O17"/>
    <mergeCell ref="A18:F18"/>
    <mergeCell ref="A41:G41"/>
    <mergeCell ref="A42:G42"/>
    <mergeCell ref="A30:O30"/>
    <mergeCell ref="A32:O32"/>
    <mergeCell ref="A33:A35"/>
    <mergeCell ref="B33:C34"/>
    <mergeCell ref="D33:D35"/>
    <mergeCell ref="H33:I33"/>
    <mergeCell ref="J33:J35"/>
    <mergeCell ref="A58:M58"/>
    <mergeCell ref="M33:M35"/>
    <mergeCell ref="N33:N35"/>
    <mergeCell ref="O33:O35"/>
    <mergeCell ref="A45:M45"/>
    <mergeCell ref="A46:A48"/>
    <mergeCell ref="B46:C47"/>
    <mergeCell ref="D46:D48"/>
    <mergeCell ref="E46:E48"/>
    <mergeCell ref="F46:F48"/>
    <mergeCell ref="G46:G48"/>
    <mergeCell ref="H46:I46"/>
    <mergeCell ref="J46:J48"/>
    <mergeCell ref="M46:M48"/>
    <mergeCell ref="N46:N48"/>
    <mergeCell ref="O46:O48"/>
    <mergeCell ref="H47:H48"/>
    <mergeCell ref="E33:E35"/>
    <mergeCell ref="F33:F35"/>
    <mergeCell ref="G33:G35"/>
    <mergeCell ref="B52:F52"/>
    <mergeCell ref="A53:G53"/>
    <mergeCell ref="A54:G54"/>
    <mergeCell ref="B40:F40"/>
    <mergeCell ref="O59:O61"/>
    <mergeCell ref="H60:H61"/>
    <mergeCell ref="I60:I61"/>
    <mergeCell ref="B74:F74"/>
    <mergeCell ref="A75:G75"/>
    <mergeCell ref="G59:G61"/>
    <mergeCell ref="H59:I59"/>
    <mergeCell ref="J59:J61"/>
    <mergeCell ref="M59:M61"/>
    <mergeCell ref="N59:N61"/>
    <mergeCell ref="A59:A61"/>
    <mergeCell ref="B59:C60"/>
    <mergeCell ref="D59:D61"/>
    <mergeCell ref="E59:E61"/>
    <mergeCell ref="F59:F61"/>
    <mergeCell ref="N80:N82"/>
    <mergeCell ref="O80:O82"/>
    <mergeCell ref="H81:H82"/>
    <mergeCell ref="I81:I82"/>
    <mergeCell ref="B86:F86"/>
    <mergeCell ref="A76:G76"/>
    <mergeCell ref="A79:M79"/>
    <mergeCell ref="A80:A82"/>
    <mergeCell ref="B80:C81"/>
    <mergeCell ref="D80:D82"/>
    <mergeCell ref="E80:E82"/>
    <mergeCell ref="F80:F82"/>
    <mergeCell ref="G80:G82"/>
    <mergeCell ref="H80:I80"/>
    <mergeCell ref="J80:J82"/>
    <mergeCell ref="M80:M82"/>
    <mergeCell ref="D93:E93"/>
    <mergeCell ref="F93:G93"/>
    <mergeCell ref="A94:C94"/>
    <mergeCell ref="D94:E94"/>
    <mergeCell ref="F94:G94"/>
    <mergeCell ref="A87:G87"/>
    <mergeCell ref="A88:G88"/>
    <mergeCell ref="A92:C92"/>
    <mergeCell ref="D92:E92"/>
    <mergeCell ref="F92:G92"/>
    <mergeCell ref="J92:O92"/>
    <mergeCell ref="J99:O99"/>
    <mergeCell ref="A101:C101"/>
    <mergeCell ref="D101:E101"/>
    <mergeCell ref="F101:G101"/>
    <mergeCell ref="A99:C99"/>
    <mergeCell ref="D99:E99"/>
    <mergeCell ref="F99:G99"/>
    <mergeCell ref="A100:C100"/>
    <mergeCell ref="D100:E100"/>
    <mergeCell ref="F100:G100"/>
    <mergeCell ref="A97:C97"/>
    <mergeCell ref="D97:E97"/>
    <mergeCell ref="F97:G97"/>
    <mergeCell ref="A98:C98"/>
    <mergeCell ref="D98:E98"/>
    <mergeCell ref="F98:G98"/>
    <mergeCell ref="A95:C95"/>
    <mergeCell ref="D95:E95"/>
    <mergeCell ref="F95:G95"/>
    <mergeCell ref="A96:C96"/>
    <mergeCell ref="D96:E96"/>
    <mergeCell ref="F96:G96"/>
    <mergeCell ref="A93:C93"/>
  </mergeCells>
  <phoneticPr fontId="16" type="noConversion"/>
  <conditionalFormatting sqref="K94:N9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{007069B7-D67D-4E48-B99C-E2D4FF880F61}</x14:id>
        </ext>
      </extLst>
    </cfRule>
  </conditionalFormatting>
  <conditionalFormatting sqref="K101:N10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{25A3D4DC-C75B-4DFF-BB39-0383493B4039}</x14:id>
        </ext>
      </extLst>
    </cfRule>
  </conditionalFormatting>
  <conditionalFormatting sqref="K107:O10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62" orientation="landscape" r:id="rId1"/>
  <rowBreaks count="2" manualBreakCount="2">
    <brk id="44" max="14" man="1"/>
    <brk id="78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7069B7-D67D-4E48-B99C-E2D4FF880F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K94:N96</xm:sqref>
        </x14:conditionalFormatting>
        <x14:conditionalFormatting xmlns:xm="http://schemas.microsoft.com/office/excel/2006/main">
          <x14:cfRule type="dataBar" id="{25A3D4DC-C75B-4DFF-BB39-0383493B40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K101:N106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7"/>
  <sheetViews>
    <sheetView topLeftCell="A7" zoomScale="80" zoomScaleNormal="80" workbookViewId="0">
      <selection activeCell="R39" sqref="R39"/>
    </sheetView>
  </sheetViews>
  <sheetFormatPr baseColWidth="10" defaultRowHeight="1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2" width="15.5703125" customWidth="1"/>
    <col min="13" max="13" width="14.7109375" customWidth="1"/>
    <col min="14" max="14" width="17.7109375" customWidth="1"/>
    <col min="15" max="15" width="13.140625" customWidth="1"/>
  </cols>
  <sheetData>
    <row r="1" spans="1:15" ht="18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6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>
      <c r="A3" s="219" t="s">
        <v>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1:15" ht="15.75">
      <c r="A4" s="219" t="s">
        <v>50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5" ht="6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>
      <c r="A6" s="214" t="s">
        <v>46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spans="1:15" ht="8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>
      <c r="A8" s="215" t="s">
        <v>47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35"/>
    </row>
    <row r="9" spans="1:15" ht="18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35"/>
    </row>
    <row r="10" spans="1:15" ht="18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>
      <c r="A11" s="220" t="s">
        <v>125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36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>
      <c r="A13" s="216" t="s">
        <v>44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4"/>
    </row>
    <row r="14" spans="1:15" ht="15.75" customHeight="1">
      <c r="A14" s="217" t="s">
        <v>45</v>
      </c>
      <c r="B14" s="217"/>
      <c r="C14" s="2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>
      <c r="A17" s="218" t="s">
        <v>42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</row>
    <row r="18" spans="1:15">
      <c r="A18" s="218" t="s">
        <v>41</v>
      </c>
      <c r="B18" s="218"/>
      <c r="C18" s="218"/>
      <c r="D18" s="218"/>
      <c r="E18" s="218"/>
      <c r="F18" s="218"/>
      <c r="G18" s="1"/>
      <c r="H18" s="1"/>
      <c r="I18" s="1"/>
      <c r="J18" s="1"/>
      <c r="K18" s="1"/>
      <c r="L18" s="1"/>
      <c r="M18" s="1"/>
      <c r="N18" s="1"/>
      <c r="O18" s="4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>
      <c r="A20" s="218" t="s">
        <v>51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1:1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>
      <c r="A23" s="218" t="s">
        <v>43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>
      <c r="A25" s="218" t="s">
        <v>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</row>
    <row r="26" spans="1:1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</row>
    <row r="31" spans="1: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>
      <c r="A32" s="228" t="s">
        <v>6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1:16" ht="27" customHeight="1" thickBot="1">
      <c r="A33" s="231" t="s">
        <v>7</v>
      </c>
      <c r="B33" s="209" t="s">
        <v>8</v>
      </c>
      <c r="C33" s="210"/>
      <c r="D33" s="196" t="s">
        <v>9</v>
      </c>
      <c r="E33" s="196" t="s">
        <v>10</v>
      </c>
      <c r="F33" s="196" t="s">
        <v>11</v>
      </c>
      <c r="G33" s="196" t="s">
        <v>37</v>
      </c>
      <c r="H33" s="209" t="s">
        <v>33</v>
      </c>
      <c r="I33" s="210"/>
      <c r="J33" s="196" t="s">
        <v>183</v>
      </c>
      <c r="K33" s="70"/>
      <c r="L33" s="70"/>
      <c r="M33" s="196" t="s">
        <v>12</v>
      </c>
      <c r="N33" s="196" t="s">
        <v>36</v>
      </c>
      <c r="O33" s="202" t="s">
        <v>13</v>
      </c>
    </row>
    <row r="34" spans="1:16" ht="0.75" customHeight="1" thickBot="1">
      <c r="A34" s="232"/>
      <c r="B34" s="211"/>
      <c r="C34" s="212"/>
      <c r="D34" s="200"/>
      <c r="E34" s="200"/>
      <c r="F34" s="200"/>
      <c r="G34" s="207"/>
      <c r="H34" s="72" t="s">
        <v>14</v>
      </c>
      <c r="I34" s="73"/>
      <c r="J34" s="197"/>
      <c r="K34" s="74"/>
      <c r="L34" s="74"/>
      <c r="M34" s="197"/>
      <c r="N34" s="200"/>
      <c r="O34" s="203"/>
    </row>
    <row r="35" spans="1:16" ht="26.25" customHeight="1" thickBot="1">
      <c r="A35" s="232"/>
      <c r="B35" s="70" t="s">
        <v>15</v>
      </c>
      <c r="C35" s="69" t="s">
        <v>16</v>
      </c>
      <c r="D35" s="200"/>
      <c r="E35" s="200"/>
      <c r="F35" s="200"/>
      <c r="G35" s="208"/>
      <c r="H35" s="75" t="s">
        <v>34</v>
      </c>
      <c r="I35" s="71" t="s">
        <v>35</v>
      </c>
      <c r="J35" s="197"/>
      <c r="K35" s="71" t="s">
        <v>59</v>
      </c>
      <c r="L35" s="71" t="s">
        <v>60</v>
      </c>
      <c r="M35" s="197"/>
      <c r="N35" s="201"/>
      <c r="O35" s="204"/>
    </row>
    <row r="36" spans="1:16" ht="57.75" hidden="1" thickBot="1">
      <c r="A36" s="18">
        <v>0</v>
      </c>
      <c r="B36" s="56" t="s">
        <v>85</v>
      </c>
      <c r="C36" s="56" t="s">
        <v>56</v>
      </c>
      <c r="D36" s="56" t="s">
        <v>32</v>
      </c>
      <c r="E36" s="63" t="s">
        <v>86</v>
      </c>
      <c r="F36" s="56" t="s">
        <v>87</v>
      </c>
      <c r="G36" s="58"/>
      <c r="H36" s="58"/>
      <c r="I36" s="58"/>
      <c r="J36" s="62"/>
      <c r="K36" s="62"/>
      <c r="L36" s="62"/>
      <c r="M36" s="62"/>
      <c r="N36" s="62"/>
      <c r="O36" s="62">
        <f>SUM(M36:N36)</f>
        <v>0</v>
      </c>
    </row>
    <row r="37" spans="1:16" ht="43.5" thickBot="1">
      <c r="A37" s="138">
        <v>1</v>
      </c>
      <c r="B37" s="139" t="s">
        <v>85</v>
      </c>
      <c r="C37" s="139" t="s">
        <v>174</v>
      </c>
      <c r="D37" s="139" t="s">
        <v>32</v>
      </c>
      <c r="E37" s="140" t="s">
        <v>123</v>
      </c>
      <c r="F37" s="139" t="s">
        <v>175</v>
      </c>
      <c r="G37" s="141">
        <v>8</v>
      </c>
      <c r="H37" s="141">
        <v>8</v>
      </c>
      <c r="I37" s="141">
        <v>0</v>
      </c>
      <c r="J37" s="142">
        <v>40588</v>
      </c>
      <c r="K37" s="142">
        <v>3000</v>
      </c>
      <c r="L37" s="142">
        <v>6000</v>
      </c>
      <c r="M37" s="142">
        <v>30188</v>
      </c>
      <c r="N37" s="142">
        <v>10400</v>
      </c>
      <c r="O37" s="142">
        <f>SUM(M37:N37)</f>
        <v>40588</v>
      </c>
      <c r="P37" s="145"/>
    </row>
    <row r="38" spans="1:16" ht="43.5" thickBot="1">
      <c r="A38" s="138">
        <v>1</v>
      </c>
      <c r="B38" s="139" t="s">
        <v>88</v>
      </c>
      <c r="C38" s="139" t="s">
        <v>176</v>
      </c>
      <c r="D38" s="139" t="s">
        <v>32</v>
      </c>
      <c r="E38" s="140" t="s">
        <v>123</v>
      </c>
      <c r="F38" s="139" t="s">
        <v>89</v>
      </c>
      <c r="G38" s="141">
        <v>8</v>
      </c>
      <c r="H38" s="141">
        <v>7</v>
      </c>
      <c r="I38" s="141">
        <v>1</v>
      </c>
      <c r="J38" s="142">
        <v>34200</v>
      </c>
      <c r="K38" s="142">
        <v>3400</v>
      </c>
      <c r="L38" s="142">
        <v>8500</v>
      </c>
      <c r="M38" s="142">
        <v>23000</v>
      </c>
      <c r="N38" s="142">
        <v>11200</v>
      </c>
      <c r="O38" s="142">
        <f>SUM(M38:N38)</f>
        <v>34200</v>
      </c>
      <c r="P38" s="145"/>
    </row>
    <row r="39" spans="1:16" ht="44.25" customHeight="1" thickBot="1">
      <c r="A39" s="138">
        <v>1</v>
      </c>
      <c r="B39" s="139" t="s">
        <v>177</v>
      </c>
      <c r="C39" s="139" t="s">
        <v>180</v>
      </c>
      <c r="D39" s="139" t="s">
        <v>32</v>
      </c>
      <c r="E39" s="140" t="s">
        <v>123</v>
      </c>
      <c r="F39" s="139" t="s">
        <v>91</v>
      </c>
      <c r="G39" s="141">
        <v>8</v>
      </c>
      <c r="H39" s="141">
        <v>8</v>
      </c>
      <c r="I39" s="146">
        <v>0</v>
      </c>
      <c r="J39" s="142">
        <v>34200</v>
      </c>
      <c r="K39" s="142">
        <v>3000</v>
      </c>
      <c r="L39" s="142">
        <v>6500</v>
      </c>
      <c r="M39" s="142">
        <v>23000</v>
      </c>
      <c r="N39" s="142">
        <v>11200</v>
      </c>
      <c r="O39" s="142">
        <f>SUM(M39:N39)</f>
        <v>34200</v>
      </c>
      <c r="P39" s="145"/>
    </row>
    <row r="40" spans="1:16" ht="40.5" customHeight="1" thickBot="1">
      <c r="A40" s="138">
        <v>1</v>
      </c>
      <c r="B40" s="139" t="s">
        <v>93</v>
      </c>
      <c r="C40" s="139" t="s">
        <v>179</v>
      </c>
      <c r="D40" s="139" t="s">
        <v>32</v>
      </c>
      <c r="E40" s="140" t="s">
        <v>123</v>
      </c>
      <c r="F40" s="139" t="s">
        <v>92</v>
      </c>
      <c r="G40" s="141">
        <v>8</v>
      </c>
      <c r="H40" s="141">
        <v>8</v>
      </c>
      <c r="I40" s="141">
        <v>0</v>
      </c>
      <c r="J40" s="142">
        <v>80200</v>
      </c>
      <c r="K40" s="142">
        <v>5500</v>
      </c>
      <c r="L40" s="142">
        <v>12500</v>
      </c>
      <c r="M40" s="142">
        <v>69000</v>
      </c>
      <c r="N40" s="142">
        <v>11200</v>
      </c>
      <c r="O40" s="142">
        <f>SUM(M40:N40)</f>
        <v>80200</v>
      </c>
    </row>
    <row r="41" spans="1:16" ht="15.75" customHeight="1" thickBot="1">
      <c r="A41" s="19">
        <f>SUM(A36:A40)</f>
        <v>4</v>
      </c>
      <c r="B41" s="237" t="s">
        <v>17</v>
      </c>
      <c r="C41" s="238"/>
      <c r="D41" s="238"/>
      <c r="E41" s="238"/>
      <c r="F41" s="239"/>
      <c r="G41" s="7">
        <f t="shared" ref="G41:O41" si="0">SUM(G36:G40)</f>
        <v>32</v>
      </c>
      <c r="H41" s="7">
        <f t="shared" si="0"/>
        <v>31</v>
      </c>
      <c r="I41" s="7">
        <f t="shared" si="0"/>
        <v>1</v>
      </c>
      <c r="J41" s="61">
        <f t="shared" si="0"/>
        <v>189188</v>
      </c>
      <c r="K41" s="61">
        <f t="shared" si="0"/>
        <v>14900</v>
      </c>
      <c r="L41" s="61">
        <f t="shared" si="0"/>
        <v>33500</v>
      </c>
      <c r="M41" s="22">
        <f t="shared" si="0"/>
        <v>145188</v>
      </c>
      <c r="N41" s="22">
        <f t="shared" si="0"/>
        <v>44000</v>
      </c>
      <c r="O41" s="22">
        <f t="shared" si="0"/>
        <v>189188</v>
      </c>
      <c r="P41" s="68" t="s">
        <v>20</v>
      </c>
    </row>
    <row r="42" spans="1:16" ht="15.75" customHeight="1" thickBot="1">
      <c r="A42" s="205" t="s">
        <v>18</v>
      </c>
      <c r="B42" s="206"/>
      <c r="C42" s="206"/>
      <c r="D42" s="206"/>
      <c r="E42" s="206"/>
      <c r="F42" s="206"/>
      <c r="G42" s="206"/>
      <c r="H42" s="64"/>
      <c r="I42" s="64"/>
      <c r="J42" s="65"/>
      <c r="K42" s="65"/>
      <c r="L42" s="65"/>
      <c r="M42" s="22">
        <v>0</v>
      </c>
      <c r="N42" s="22">
        <f>N41*-0.1</f>
        <v>-4400</v>
      </c>
      <c r="O42" s="22">
        <f>N42</f>
        <v>-4400</v>
      </c>
    </row>
    <row r="43" spans="1:16" ht="15.75" customHeight="1" thickBot="1">
      <c r="A43" s="172" t="s">
        <v>19</v>
      </c>
      <c r="B43" s="172"/>
      <c r="C43" s="172"/>
      <c r="D43" s="172"/>
      <c r="E43" s="172"/>
      <c r="F43" s="172"/>
      <c r="G43" s="172"/>
      <c r="H43" s="66"/>
      <c r="I43" s="66"/>
      <c r="J43" s="67"/>
      <c r="K43" s="67"/>
      <c r="L43" s="67"/>
      <c r="M43" s="22">
        <f>SUM(M41:M42)</f>
        <v>145188</v>
      </c>
      <c r="N43" s="22">
        <f>SUM(N41:N42)</f>
        <v>39600</v>
      </c>
      <c r="O43" s="22">
        <f>O42+O41</f>
        <v>184788</v>
      </c>
    </row>
    <row r="44" spans="1:16">
      <c r="A44" s="40"/>
      <c r="B44" s="40"/>
      <c r="C44" s="40"/>
      <c r="D44" s="40"/>
      <c r="E44" s="40"/>
      <c r="F44" s="40"/>
      <c r="G44" s="40"/>
      <c r="H44" s="41"/>
      <c r="I44" s="41"/>
      <c r="J44" s="42"/>
      <c r="K44" s="42"/>
      <c r="L44" s="42"/>
      <c r="M44" s="42"/>
      <c r="N44" s="42"/>
      <c r="O44" s="43"/>
    </row>
    <row r="45" spans="1:16">
      <c r="A45" s="40"/>
      <c r="B45" s="40"/>
      <c r="C45" s="40"/>
      <c r="D45" s="40"/>
      <c r="E45" s="40"/>
      <c r="F45" s="40"/>
      <c r="G45" s="40"/>
      <c r="H45" s="41"/>
      <c r="I45" s="41"/>
      <c r="J45" s="42"/>
      <c r="K45" s="42"/>
      <c r="L45" s="42"/>
      <c r="M45" s="42"/>
      <c r="N45" s="42"/>
      <c r="O45" s="43"/>
    </row>
    <row r="46" spans="1:16" ht="15.75" thickBot="1">
      <c r="A46" s="199" t="s">
        <v>22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44"/>
      <c r="O46" s="44"/>
    </row>
    <row r="47" spans="1:16" ht="24.75" customHeight="1" thickBot="1">
      <c r="A47" s="231" t="s">
        <v>7</v>
      </c>
      <c r="B47" s="209" t="s">
        <v>8</v>
      </c>
      <c r="C47" s="210"/>
      <c r="D47" s="196" t="s">
        <v>9</v>
      </c>
      <c r="E47" s="196" t="s">
        <v>10</v>
      </c>
      <c r="F47" s="196" t="s">
        <v>11</v>
      </c>
      <c r="G47" s="196" t="s">
        <v>37</v>
      </c>
      <c r="H47" s="231" t="s">
        <v>33</v>
      </c>
      <c r="I47" s="231"/>
      <c r="J47" s="196" t="s">
        <v>58</v>
      </c>
      <c r="K47" s="70"/>
      <c r="L47" s="70"/>
      <c r="M47" s="196" t="s">
        <v>12</v>
      </c>
      <c r="N47" s="196" t="s">
        <v>36</v>
      </c>
      <c r="O47" s="202" t="s">
        <v>13</v>
      </c>
    </row>
    <row r="48" spans="1:16" ht="3.75" customHeight="1" thickBot="1">
      <c r="A48" s="232"/>
      <c r="B48" s="211"/>
      <c r="C48" s="212"/>
      <c r="D48" s="200"/>
      <c r="E48" s="200"/>
      <c r="F48" s="200"/>
      <c r="G48" s="197"/>
      <c r="H48" s="200" t="s">
        <v>34</v>
      </c>
      <c r="I48" s="200" t="s">
        <v>35</v>
      </c>
      <c r="J48" s="197"/>
      <c r="K48" s="74"/>
      <c r="L48" s="74"/>
      <c r="M48" s="197"/>
      <c r="N48" s="200"/>
      <c r="O48" s="203"/>
    </row>
    <row r="49" spans="1:15" ht="27.75" customHeight="1" thickBot="1">
      <c r="A49" s="232"/>
      <c r="B49" s="70" t="s">
        <v>15</v>
      </c>
      <c r="C49" s="69" t="s">
        <v>16</v>
      </c>
      <c r="D49" s="200"/>
      <c r="E49" s="200"/>
      <c r="F49" s="200"/>
      <c r="G49" s="236"/>
      <c r="H49" s="201"/>
      <c r="I49" s="201"/>
      <c r="J49" s="197"/>
      <c r="K49" s="71" t="s">
        <v>59</v>
      </c>
      <c r="L49" s="71" t="s">
        <v>60</v>
      </c>
      <c r="M49" s="197"/>
      <c r="N49" s="201"/>
      <c r="O49" s="204"/>
    </row>
    <row r="50" spans="1:15" ht="153" hidden="1" customHeight="1" thickBot="1">
      <c r="A50" s="18"/>
      <c r="B50" s="56"/>
      <c r="C50" s="56" t="s">
        <v>94</v>
      </c>
      <c r="D50" s="56" t="s">
        <v>23</v>
      </c>
      <c r="E50" s="57" t="s">
        <v>95</v>
      </c>
      <c r="F50" s="56"/>
      <c r="G50" s="58"/>
      <c r="H50" s="58"/>
      <c r="I50" s="58"/>
      <c r="J50" s="59">
        <v>600000</v>
      </c>
      <c r="K50" s="60"/>
      <c r="L50" s="60"/>
      <c r="M50" s="60">
        <v>0</v>
      </c>
      <c r="N50" s="59"/>
      <c r="O50" s="59">
        <f>+M50+N50</f>
        <v>0</v>
      </c>
    </row>
    <row r="51" spans="1:15" ht="112.5" customHeight="1" thickBot="1">
      <c r="A51" s="18">
        <v>1</v>
      </c>
      <c r="B51" s="132" t="s">
        <v>112</v>
      </c>
      <c r="C51" s="129" t="s">
        <v>156</v>
      </c>
      <c r="D51" s="56" t="s">
        <v>23</v>
      </c>
      <c r="E51" s="63" t="s">
        <v>157</v>
      </c>
      <c r="F51" s="56" t="s">
        <v>111</v>
      </c>
      <c r="G51" s="133">
        <v>16</v>
      </c>
      <c r="H51" s="20">
        <v>5</v>
      </c>
      <c r="I51" s="134"/>
      <c r="J51" s="5">
        <v>600000</v>
      </c>
      <c r="K51" s="89">
        <v>5500</v>
      </c>
      <c r="L51" s="60">
        <v>19000</v>
      </c>
      <c r="M51" s="5"/>
      <c r="N51" s="62">
        <f>25800*2</f>
        <v>51600</v>
      </c>
      <c r="O51" s="59">
        <f>+M51+N51</f>
        <v>51600</v>
      </c>
    </row>
    <row r="52" spans="1:15" ht="112.5" customHeight="1" thickBot="1">
      <c r="A52" s="18">
        <v>1</v>
      </c>
      <c r="B52" s="56" t="s">
        <v>75</v>
      </c>
      <c r="C52" s="129" t="s">
        <v>158</v>
      </c>
      <c r="D52" s="56" t="s">
        <v>23</v>
      </c>
      <c r="E52" s="63" t="s">
        <v>159</v>
      </c>
      <c r="F52" s="56" t="s">
        <v>149</v>
      </c>
      <c r="G52" s="20">
        <v>16</v>
      </c>
      <c r="H52" s="20"/>
      <c r="I52" s="20"/>
      <c r="J52" s="5">
        <v>390000</v>
      </c>
      <c r="K52" s="128">
        <v>5500</v>
      </c>
      <c r="L52" s="62">
        <v>9304</v>
      </c>
      <c r="M52" s="131"/>
      <c r="N52" s="62">
        <v>23800</v>
      </c>
      <c r="O52" s="59">
        <f>SUM(M52:N52)</f>
        <v>23800</v>
      </c>
    </row>
    <row r="53" spans="1:15" ht="15.75" thickBot="1">
      <c r="A53" s="19">
        <f>SUM(A50:A52)</f>
        <v>2</v>
      </c>
      <c r="B53" s="176" t="s">
        <v>17</v>
      </c>
      <c r="C53" s="177"/>
      <c r="D53" s="177"/>
      <c r="E53" s="177"/>
      <c r="F53" s="178"/>
      <c r="G53" s="7">
        <f>SUM(G50:G52)</f>
        <v>32</v>
      </c>
      <c r="H53" s="7">
        <f>SUM(H50:H52)</f>
        <v>5</v>
      </c>
      <c r="I53" s="7">
        <f>SUM(I50:I52)</f>
        <v>0</v>
      </c>
      <c r="J53" s="61">
        <f>SUM(J50:J52)</f>
        <v>1590000</v>
      </c>
      <c r="K53" s="61">
        <f>SUM(K51:K52)</f>
        <v>11000</v>
      </c>
      <c r="L53" s="61">
        <f>SUM(L51:L52)</f>
        <v>28304</v>
      </c>
      <c r="M53" s="15">
        <f>SUM(M50:M52)</f>
        <v>0</v>
      </c>
      <c r="N53" s="15">
        <f>SUM(N50:N52)</f>
        <v>75400</v>
      </c>
      <c r="O53" s="15">
        <f>SUM(O50:O52)</f>
        <v>75400</v>
      </c>
    </row>
    <row r="54" spans="1:15" ht="15.75" thickBot="1">
      <c r="A54" s="173" t="s">
        <v>18</v>
      </c>
      <c r="B54" s="174"/>
      <c r="C54" s="174"/>
      <c r="D54" s="174"/>
      <c r="E54" s="174"/>
      <c r="F54" s="174"/>
      <c r="G54" s="174"/>
      <c r="H54" s="8"/>
      <c r="I54" s="9"/>
      <c r="J54" s="10"/>
      <c r="K54" s="10"/>
      <c r="L54" s="10"/>
      <c r="M54" s="15">
        <v>0</v>
      </c>
      <c r="N54" s="15">
        <f>N53*-0.1</f>
        <v>-7540</v>
      </c>
      <c r="O54" s="15">
        <f>N54</f>
        <v>-7540</v>
      </c>
    </row>
    <row r="55" spans="1:15" ht="19.5" customHeight="1" thickBot="1">
      <c r="A55" s="176" t="s">
        <v>21</v>
      </c>
      <c r="B55" s="177"/>
      <c r="C55" s="177"/>
      <c r="D55" s="177"/>
      <c r="E55" s="177"/>
      <c r="F55" s="177"/>
      <c r="G55" s="177"/>
      <c r="H55" s="13"/>
      <c r="I55" s="13"/>
      <c r="J55" s="14"/>
      <c r="K55" s="14"/>
      <c r="L55" s="14"/>
      <c r="M55" s="15">
        <f>SUM(M53:M54)</f>
        <v>0</v>
      </c>
      <c r="N55" s="15">
        <f>SUM(N53:N54)</f>
        <v>67860</v>
      </c>
      <c r="O55" s="15">
        <f>O54+O53</f>
        <v>67860</v>
      </c>
    </row>
    <row r="56" spans="1:15">
      <c r="A56" s="45"/>
      <c r="B56" s="45"/>
      <c r="C56" s="45"/>
      <c r="D56" s="45"/>
      <c r="E56" s="45"/>
      <c r="F56" s="45"/>
      <c r="G56" s="45"/>
      <c r="H56" s="46"/>
      <c r="I56" s="46"/>
      <c r="J56" s="47"/>
      <c r="K56" s="47"/>
      <c r="L56" s="47"/>
      <c r="M56" s="48"/>
      <c r="N56" s="49"/>
      <c r="O56" s="49"/>
    </row>
    <row r="57" spans="1:15">
      <c r="A57" s="40"/>
      <c r="B57" s="40"/>
      <c r="C57" s="40"/>
      <c r="D57" s="40"/>
      <c r="E57" s="40"/>
      <c r="F57" s="40"/>
      <c r="G57" s="40"/>
      <c r="H57" s="41"/>
      <c r="I57" s="41"/>
      <c r="J57" s="50"/>
      <c r="K57" s="50"/>
      <c r="L57" s="50"/>
      <c r="M57" s="51"/>
      <c r="N57" s="43"/>
      <c r="O57" s="43"/>
    </row>
    <row r="58" spans="1:15">
      <c r="A58" s="40"/>
      <c r="B58" s="40"/>
      <c r="C58" s="40"/>
      <c r="D58" s="40"/>
      <c r="E58" s="40"/>
      <c r="F58" s="40"/>
      <c r="G58" s="40"/>
      <c r="H58" s="41"/>
      <c r="I58" s="41"/>
      <c r="J58" s="50"/>
      <c r="K58" s="50"/>
      <c r="L58" s="50"/>
      <c r="M58" s="51"/>
      <c r="N58" s="43"/>
      <c r="O58" s="43"/>
    </row>
    <row r="59" spans="1:15" ht="16.5" customHeight="1" thickBot="1">
      <c r="A59" s="199" t="s">
        <v>40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52"/>
      <c r="O59" s="52"/>
    </row>
    <row r="60" spans="1:15" ht="29.25" customHeight="1" thickBot="1">
      <c r="A60" s="182" t="s">
        <v>7</v>
      </c>
      <c r="B60" s="190" t="s">
        <v>8</v>
      </c>
      <c r="C60" s="191"/>
      <c r="D60" s="183" t="s">
        <v>9</v>
      </c>
      <c r="E60" s="183" t="s">
        <v>10</v>
      </c>
      <c r="F60" s="183" t="s">
        <v>11</v>
      </c>
      <c r="G60" s="183" t="s">
        <v>52</v>
      </c>
      <c r="H60" s="190" t="s">
        <v>33</v>
      </c>
      <c r="I60" s="191"/>
      <c r="J60" s="196" t="s">
        <v>183</v>
      </c>
      <c r="K60" s="77"/>
      <c r="L60" s="77"/>
      <c r="M60" s="183" t="s">
        <v>12</v>
      </c>
      <c r="N60" s="183" t="s">
        <v>36</v>
      </c>
      <c r="O60" s="186" t="s">
        <v>53</v>
      </c>
    </row>
    <row r="61" spans="1:15" ht="13.5" customHeight="1" thickBot="1">
      <c r="A61" s="189"/>
      <c r="B61" s="192"/>
      <c r="C61" s="193"/>
      <c r="D61" s="184"/>
      <c r="E61" s="184"/>
      <c r="F61" s="184"/>
      <c r="G61" s="194"/>
      <c r="H61" s="183" t="s">
        <v>34</v>
      </c>
      <c r="I61" s="183" t="s">
        <v>35</v>
      </c>
      <c r="J61" s="197"/>
      <c r="K61" s="79"/>
      <c r="L61" s="79"/>
      <c r="M61" s="198"/>
      <c r="N61" s="184"/>
      <c r="O61" s="187"/>
    </row>
    <row r="62" spans="1:15" ht="26.25" customHeight="1" thickBot="1">
      <c r="A62" s="244"/>
      <c r="B62" s="77" t="s">
        <v>15</v>
      </c>
      <c r="C62" s="76" t="s">
        <v>16</v>
      </c>
      <c r="D62" s="184"/>
      <c r="E62" s="184"/>
      <c r="F62" s="184"/>
      <c r="G62" s="194"/>
      <c r="H62" s="184"/>
      <c r="I62" s="184"/>
      <c r="J62" s="197"/>
      <c r="K62" s="78" t="s">
        <v>59</v>
      </c>
      <c r="L62" s="78" t="s">
        <v>60</v>
      </c>
      <c r="M62" s="198"/>
      <c r="N62" s="184"/>
      <c r="O62" s="243"/>
    </row>
    <row r="63" spans="1:15" ht="36.75" hidden="1" customHeight="1" thickBot="1">
      <c r="A63" s="58">
        <v>0</v>
      </c>
      <c r="B63" s="56" t="s">
        <v>64</v>
      </c>
      <c r="C63" s="56" t="s">
        <v>65</v>
      </c>
      <c r="D63" s="56" t="s">
        <v>39</v>
      </c>
      <c r="E63" s="56"/>
      <c r="F63" s="56" t="s">
        <v>67</v>
      </c>
      <c r="G63" s="88"/>
      <c r="H63" s="88"/>
      <c r="I63" s="88"/>
      <c r="J63" s="62"/>
      <c r="K63" s="89"/>
      <c r="L63" s="89"/>
      <c r="M63" s="89"/>
      <c r="N63" s="62"/>
      <c r="O63" s="62">
        <f t="shared" ref="O63:O64" si="1">SUM(M63:N63)</f>
        <v>0</v>
      </c>
    </row>
    <row r="64" spans="1:15" ht="36.75" hidden="1" customHeight="1" thickBot="1">
      <c r="A64" s="58">
        <v>0</v>
      </c>
      <c r="B64" s="56" t="s">
        <v>68</v>
      </c>
      <c r="C64" s="56" t="s">
        <v>69</v>
      </c>
      <c r="D64" s="56" t="s">
        <v>39</v>
      </c>
      <c r="E64" s="56"/>
      <c r="F64" s="56" t="s">
        <v>71</v>
      </c>
      <c r="G64" s="58"/>
      <c r="H64" s="58"/>
      <c r="I64" s="58"/>
      <c r="J64" s="62"/>
      <c r="K64" s="89"/>
      <c r="L64" s="89"/>
      <c r="M64" s="89"/>
      <c r="N64" s="62"/>
      <c r="O64" s="62">
        <f t="shared" si="1"/>
        <v>0</v>
      </c>
    </row>
    <row r="65" spans="1:16" ht="72" thickBot="1">
      <c r="A65" s="18">
        <v>1</v>
      </c>
      <c r="B65" s="56" t="s">
        <v>64</v>
      </c>
      <c r="C65" s="38" t="s">
        <v>170</v>
      </c>
      <c r="D65" s="38" t="s">
        <v>39</v>
      </c>
      <c r="E65" s="63" t="s">
        <v>123</v>
      </c>
      <c r="F65" s="38" t="s">
        <v>171</v>
      </c>
      <c r="G65" s="20">
        <v>24</v>
      </c>
      <c r="H65" s="20"/>
      <c r="I65" s="20"/>
      <c r="J65" s="5">
        <v>500000</v>
      </c>
      <c r="K65" s="21">
        <v>20000</v>
      </c>
      <c r="L65" s="21">
        <v>60000</v>
      </c>
      <c r="M65" s="21">
        <v>10000</v>
      </c>
      <c r="N65" s="5">
        <v>11200</v>
      </c>
      <c r="O65" s="62">
        <f>SUM(M65:N65)</f>
        <v>21200</v>
      </c>
    </row>
    <row r="66" spans="1:16" ht="43.5" thickBot="1">
      <c r="A66" s="18">
        <v>1</v>
      </c>
      <c r="B66" s="56" t="s">
        <v>68</v>
      </c>
      <c r="C66" s="38" t="s">
        <v>73</v>
      </c>
      <c r="D66" s="38" t="s">
        <v>39</v>
      </c>
      <c r="E66" s="63" t="s">
        <v>123</v>
      </c>
      <c r="F66" s="38" t="s">
        <v>172</v>
      </c>
      <c r="G66" s="20">
        <v>8</v>
      </c>
      <c r="H66" s="20"/>
      <c r="I66" s="20"/>
      <c r="J66" s="5">
        <v>570000</v>
      </c>
      <c r="K66" s="21">
        <f>4200</f>
        <v>4200</v>
      </c>
      <c r="L66" s="21">
        <f>(6900+8500)</f>
        <v>15400</v>
      </c>
      <c r="M66" s="21"/>
      <c r="N66" s="5">
        <v>10400</v>
      </c>
      <c r="O66" s="62">
        <f>SUM(M66:N66)</f>
        <v>10400</v>
      </c>
    </row>
    <row r="67" spans="1:16" ht="54" customHeight="1" thickBot="1">
      <c r="A67" s="18">
        <v>1</v>
      </c>
      <c r="B67" s="56" t="s">
        <v>75</v>
      </c>
      <c r="C67" s="56" t="s">
        <v>76</v>
      </c>
      <c r="D67" s="56" t="s">
        <v>39</v>
      </c>
      <c r="E67" s="63" t="s">
        <v>123</v>
      </c>
      <c r="F67" s="38" t="s">
        <v>77</v>
      </c>
      <c r="G67" s="20">
        <v>24</v>
      </c>
      <c r="H67" s="20">
        <v>35</v>
      </c>
      <c r="I67" s="20">
        <v>5</v>
      </c>
      <c r="J67" s="62">
        <v>500000</v>
      </c>
      <c r="K67" s="89">
        <v>9000</v>
      </c>
      <c r="L67" s="89">
        <f>15400*2</f>
        <v>30800</v>
      </c>
      <c r="M67" s="89">
        <v>118000</v>
      </c>
      <c r="N67" s="62">
        <v>45000</v>
      </c>
      <c r="O67" s="62">
        <f>SUM(M67:N67)</f>
        <v>163000</v>
      </c>
      <c r="P67" s="68" t="s">
        <v>20</v>
      </c>
    </row>
    <row r="68" spans="1:16" ht="54" hidden="1" customHeight="1" thickBot="1">
      <c r="A68" s="18">
        <v>0</v>
      </c>
      <c r="B68" s="56" t="s">
        <v>75</v>
      </c>
      <c r="C68" s="56" t="s">
        <v>76</v>
      </c>
      <c r="D68" s="56" t="s">
        <v>39</v>
      </c>
      <c r="E68" s="63" t="s">
        <v>123</v>
      </c>
      <c r="F68" s="56" t="s">
        <v>77</v>
      </c>
      <c r="G68" s="58"/>
      <c r="H68" s="58"/>
      <c r="I68" s="58"/>
      <c r="J68" s="62"/>
      <c r="K68" s="89"/>
      <c r="L68" s="89"/>
      <c r="M68" s="89"/>
      <c r="N68" s="62"/>
      <c r="O68" s="62">
        <f t="shared" ref="O68:O71" si="2">SUM(M68:N68)</f>
        <v>0</v>
      </c>
      <c r="P68" s="68"/>
    </row>
    <row r="69" spans="1:16" ht="54" hidden="1" customHeight="1" thickBot="1">
      <c r="A69" s="18">
        <v>0</v>
      </c>
      <c r="B69" s="56"/>
      <c r="C69" s="56" t="s">
        <v>79</v>
      </c>
      <c r="D69" s="56" t="s">
        <v>39</v>
      </c>
      <c r="E69" s="63" t="s">
        <v>123</v>
      </c>
      <c r="F69" s="56" t="s">
        <v>71</v>
      </c>
      <c r="G69" s="58"/>
      <c r="H69" s="58"/>
      <c r="I69" s="58"/>
      <c r="J69" s="62"/>
      <c r="K69" s="89"/>
      <c r="L69" s="89"/>
      <c r="M69" s="89"/>
      <c r="N69" s="62"/>
      <c r="O69" s="62">
        <f t="shared" si="2"/>
        <v>0</v>
      </c>
      <c r="P69" s="68"/>
    </row>
    <row r="70" spans="1:16" ht="54" hidden="1" customHeight="1" thickBot="1">
      <c r="A70" s="18">
        <v>0</v>
      </c>
      <c r="B70" s="56" t="s">
        <v>68</v>
      </c>
      <c r="C70" s="56" t="s">
        <v>79</v>
      </c>
      <c r="D70" s="56" t="s">
        <v>39</v>
      </c>
      <c r="E70" s="63" t="s">
        <v>123</v>
      </c>
      <c r="F70" s="56" t="s">
        <v>74</v>
      </c>
      <c r="G70" s="58"/>
      <c r="H70" s="58"/>
      <c r="I70" s="58"/>
      <c r="J70" s="62"/>
      <c r="K70" s="89"/>
      <c r="L70" s="89"/>
      <c r="M70" s="89"/>
      <c r="N70" s="62"/>
      <c r="O70" s="62">
        <f t="shared" si="2"/>
        <v>0</v>
      </c>
      <c r="P70" s="68"/>
    </row>
    <row r="71" spans="1:16" ht="54" hidden="1" customHeight="1" thickBot="1">
      <c r="A71" s="18">
        <v>0</v>
      </c>
      <c r="B71" s="56" t="s">
        <v>64</v>
      </c>
      <c r="C71" s="56" t="s">
        <v>80</v>
      </c>
      <c r="D71" s="56" t="s">
        <v>39</v>
      </c>
      <c r="E71" s="63" t="s">
        <v>123</v>
      </c>
      <c r="F71" s="56" t="s">
        <v>81</v>
      </c>
      <c r="G71" s="58"/>
      <c r="H71" s="58"/>
      <c r="I71" s="58"/>
      <c r="J71" s="62"/>
      <c r="K71" s="89"/>
      <c r="L71" s="89"/>
      <c r="M71" s="89"/>
      <c r="N71" s="62"/>
      <c r="O71" s="62">
        <f t="shared" si="2"/>
        <v>0</v>
      </c>
      <c r="P71" s="68"/>
    </row>
    <row r="72" spans="1:16" ht="60.75" hidden="1" customHeight="1" thickBot="1">
      <c r="A72" s="18">
        <v>0</v>
      </c>
      <c r="B72" s="56" t="s">
        <v>64</v>
      </c>
      <c r="C72" s="56" t="s">
        <v>82</v>
      </c>
      <c r="D72" s="56" t="s">
        <v>39</v>
      </c>
      <c r="E72" s="56" t="s">
        <v>83</v>
      </c>
      <c r="F72" s="56" t="s">
        <v>67</v>
      </c>
      <c r="G72" s="88"/>
      <c r="H72" s="88"/>
      <c r="I72" s="88"/>
      <c r="J72" s="62"/>
      <c r="K72" s="89"/>
      <c r="L72" s="89"/>
      <c r="M72" s="89"/>
      <c r="N72" s="62"/>
      <c r="O72" s="62">
        <f>SUM(M72:N72)</f>
        <v>0</v>
      </c>
    </row>
    <row r="73" spans="1:16" ht="53.25" hidden="1" customHeight="1" thickBot="1">
      <c r="A73" s="18">
        <v>0</v>
      </c>
      <c r="B73" s="56" t="s">
        <v>64</v>
      </c>
      <c r="C73" s="56" t="s">
        <v>82</v>
      </c>
      <c r="D73" s="56" t="s">
        <v>39</v>
      </c>
      <c r="E73" s="56" t="s">
        <v>84</v>
      </c>
      <c r="F73" s="56" t="s">
        <v>72</v>
      </c>
      <c r="G73" s="58"/>
      <c r="H73" s="58"/>
      <c r="I73" s="58"/>
      <c r="J73" s="62"/>
      <c r="K73" s="89"/>
      <c r="L73" s="89"/>
      <c r="M73" s="89"/>
      <c r="N73" s="62"/>
      <c r="O73" s="62">
        <f t="shared" ref="O73" si="3">SUM(M73:N73)</f>
        <v>0</v>
      </c>
    </row>
    <row r="74" spans="1:16" ht="15.75" thickBot="1">
      <c r="A74" s="37">
        <f>SUM(A63:A73)</f>
        <v>3</v>
      </c>
      <c r="B74" s="176" t="s">
        <v>17</v>
      </c>
      <c r="C74" s="177"/>
      <c r="D74" s="177"/>
      <c r="E74" s="177"/>
      <c r="F74" s="178"/>
      <c r="G74" s="37">
        <f>SUM(G63:G73)</f>
        <v>56</v>
      </c>
      <c r="H74" s="37">
        <f>SUM(H63:H73)</f>
        <v>35</v>
      </c>
      <c r="I74" s="37">
        <f>SUM(I63:I73)</f>
        <v>5</v>
      </c>
      <c r="J74" s="24">
        <f>SUM(J72:J73)</f>
        <v>0</v>
      </c>
      <c r="K74" s="11">
        <f>SUM(K63:K73)</f>
        <v>33200</v>
      </c>
      <c r="L74" s="11">
        <f>SUM(L63:L73)</f>
        <v>106200</v>
      </c>
      <c r="M74" s="11">
        <f>SUM(M63:M73)</f>
        <v>128000</v>
      </c>
      <c r="N74" s="11">
        <f>SUM(N63:N73)</f>
        <v>66600</v>
      </c>
      <c r="O74" s="11">
        <f>SUM(O63:O73)</f>
        <v>194600</v>
      </c>
      <c r="P74" s="68" t="s">
        <v>20</v>
      </c>
    </row>
    <row r="75" spans="1:16" ht="15.75" thickBot="1">
      <c r="A75" s="173" t="s">
        <v>18</v>
      </c>
      <c r="B75" s="174"/>
      <c r="C75" s="174"/>
      <c r="D75" s="174"/>
      <c r="E75" s="174"/>
      <c r="F75" s="174"/>
      <c r="G75" s="175"/>
      <c r="H75" s="54"/>
      <c r="I75" s="54"/>
      <c r="J75" s="53"/>
      <c r="K75" s="53"/>
      <c r="L75" s="53"/>
      <c r="M75" s="11">
        <v>0</v>
      </c>
      <c r="N75" s="11">
        <f>-0.1*N74</f>
        <v>-6660</v>
      </c>
      <c r="O75" s="12">
        <f>SUM(N75:N75)</f>
        <v>-6660</v>
      </c>
    </row>
    <row r="76" spans="1:16" ht="15.75" thickBot="1">
      <c r="A76" s="176" t="s">
        <v>21</v>
      </c>
      <c r="B76" s="177"/>
      <c r="C76" s="177"/>
      <c r="D76" s="177"/>
      <c r="E76" s="177"/>
      <c r="F76" s="177"/>
      <c r="G76" s="178"/>
      <c r="H76" s="55"/>
      <c r="I76" s="55"/>
      <c r="J76" s="53"/>
      <c r="K76" s="53"/>
      <c r="L76" s="53"/>
      <c r="M76" s="11">
        <f>SUM(M74:M75)</f>
        <v>128000</v>
      </c>
      <c r="N76" s="11">
        <f>SUM(N74:N75)</f>
        <v>59940</v>
      </c>
      <c r="O76" s="11">
        <f>SUM(O74:O75)</f>
        <v>187940</v>
      </c>
    </row>
    <row r="77" spans="1:16">
      <c r="A77" s="40"/>
      <c r="B77" s="40"/>
      <c r="C77" s="40"/>
      <c r="D77" s="40"/>
      <c r="E77" s="40"/>
      <c r="F77" s="40"/>
      <c r="G77" s="40"/>
      <c r="H77" s="41"/>
      <c r="I77" s="41"/>
      <c r="J77" s="42"/>
      <c r="K77" s="42"/>
      <c r="L77" s="42"/>
      <c r="M77" s="42"/>
      <c r="N77" s="42"/>
      <c r="O77" s="43"/>
    </row>
    <row r="78" spans="1:16">
      <c r="A78" s="27"/>
      <c r="B78" s="27"/>
      <c r="C78" s="27"/>
      <c r="D78" s="27"/>
      <c r="E78" s="27"/>
      <c r="F78" s="27"/>
      <c r="G78" s="27"/>
      <c r="H78" s="17"/>
      <c r="I78" s="17"/>
      <c r="J78" s="28"/>
      <c r="K78" s="28"/>
      <c r="L78" s="28"/>
      <c r="M78" s="28"/>
      <c r="N78" s="28"/>
      <c r="O78" s="29"/>
    </row>
    <row r="79" spans="1:16" ht="66" customHeight="1" thickBot="1">
      <c r="A79" s="199" t="s">
        <v>54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31"/>
      <c r="O79" s="31"/>
    </row>
    <row r="80" spans="1:16" ht="41.25" customHeight="1" thickBot="1">
      <c r="A80" s="182" t="s">
        <v>7</v>
      </c>
      <c r="B80" s="190" t="s">
        <v>8</v>
      </c>
      <c r="C80" s="191"/>
      <c r="D80" s="183" t="s">
        <v>9</v>
      </c>
      <c r="E80" s="183" t="s">
        <v>10</v>
      </c>
      <c r="F80" s="183" t="s">
        <v>11</v>
      </c>
      <c r="G80" s="183" t="s">
        <v>52</v>
      </c>
      <c r="H80" s="190" t="s">
        <v>33</v>
      </c>
      <c r="I80" s="191"/>
      <c r="J80" s="196" t="s">
        <v>183</v>
      </c>
      <c r="K80" s="77"/>
      <c r="L80" s="77"/>
      <c r="M80" s="183" t="s">
        <v>12</v>
      </c>
      <c r="N80" s="183" t="s">
        <v>36</v>
      </c>
      <c r="O80" s="186" t="s">
        <v>53</v>
      </c>
    </row>
    <row r="81" spans="1:15" ht="6" customHeight="1" thickBot="1">
      <c r="A81" s="189"/>
      <c r="B81" s="192"/>
      <c r="C81" s="193"/>
      <c r="D81" s="184"/>
      <c r="E81" s="184"/>
      <c r="F81" s="184"/>
      <c r="G81" s="194"/>
      <c r="H81" s="183" t="s">
        <v>34</v>
      </c>
      <c r="I81" s="183" t="s">
        <v>35</v>
      </c>
      <c r="J81" s="197"/>
      <c r="K81" s="79"/>
      <c r="L81" s="79"/>
      <c r="M81" s="198"/>
      <c r="N81" s="184"/>
      <c r="O81" s="187"/>
    </row>
    <row r="82" spans="1:15" ht="28.5" customHeight="1" thickBot="1">
      <c r="A82" s="189"/>
      <c r="B82" s="77" t="s">
        <v>15</v>
      </c>
      <c r="C82" s="76" t="s">
        <v>16</v>
      </c>
      <c r="D82" s="184"/>
      <c r="E82" s="184"/>
      <c r="F82" s="184"/>
      <c r="G82" s="195"/>
      <c r="H82" s="185"/>
      <c r="I82" s="185"/>
      <c r="J82" s="197"/>
      <c r="K82" s="78" t="s">
        <v>59</v>
      </c>
      <c r="L82" s="78" t="s">
        <v>61</v>
      </c>
      <c r="M82" s="198"/>
      <c r="N82" s="185"/>
      <c r="O82" s="188"/>
    </row>
    <row r="83" spans="1:15" ht="43.5" thickBot="1">
      <c r="A83" s="18">
        <v>1</v>
      </c>
      <c r="B83" s="56" t="s">
        <v>160</v>
      </c>
      <c r="C83" s="129" t="s">
        <v>169</v>
      </c>
      <c r="D83" s="56" t="s">
        <v>31</v>
      </c>
      <c r="E83" s="56" t="s">
        <v>123</v>
      </c>
      <c r="F83" s="56" t="s">
        <v>113</v>
      </c>
      <c r="G83" s="58">
        <v>4</v>
      </c>
      <c r="H83" s="20">
        <v>4</v>
      </c>
      <c r="I83" s="20">
        <v>0</v>
      </c>
      <c r="J83" s="150"/>
      <c r="K83" s="153">
        <v>3000</v>
      </c>
      <c r="L83" s="153">
        <v>2800</v>
      </c>
      <c r="M83" s="153">
        <v>0</v>
      </c>
      <c r="N83" s="150">
        <v>19200</v>
      </c>
      <c r="O83" s="150">
        <f>SUM(M83:N83)</f>
        <v>19200</v>
      </c>
    </row>
    <row r="84" spans="1:15" ht="49.5" customHeight="1" thickBot="1">
      <c r="A84" s="18">
        <v>1</v>
      </c>
      <c r="B84" s="56" t="s">
        <v>160</v>
      </c>
      <c r="C84" s="129" t="s">
        <v>169</v>
      </c>
      <c r="D84" s="56"/>
      <c r="E84" s="56"/>
      <c r="F84" s="56"/>
      <c r="G84" s="58">
        <v>4</v>
      </c>
      <c r="H84" s="20">
        <v>4</v>
      </c>
      <c r="I84" s="20"/>
      <c r="J84" s="150"/>
      <c r="K84" s="153">
        <v>3000</v>
      </c>
      <c r="L84" s="153">
        <v>2800</v>
      </c>
      <c r="M84" s="153"/>
      <c r="N84" s="150">
        <v>19200</v>
      </c>
      <c r="O84" s="150">
        <f>SUM(M84:N84)</f>
        <v>19200</v>
      </c>
    </row>
    <row r="85" spans="1:15" ht="43.5" thickBot="1">
      <c r="A85" s="18">
        <v>1</v>
      </c>
      <c r="B85" s="56" t="s">
        <v>163</v>
      </c>
      <c r="C85" s="129" t="s">
        <v>168</v>
      </c>
      <c r="D85" s="56" t="s">
        <v>62</v>
      </c>
      <c r="E85" s="56" t="s">
        <v>123</v>
      </c>
      <c r="F85" s="56" t="s">
        <v>90</v>
      </c>
      <c r="G85" s="58">
        <v>16</v>
      </c>
      <c r="H85" s="20">
        <v>2</v>
      </c>
      <c r="I85" s="20">
        <v>2</v>
      </c>
      <c r="J85" s="150"/>
      <c r="K85" s="153">
        <v>4600</v>
      </c>
      <c r="L85" s="153">
        <v>8500</v>
      </c>
      <c r="M85" s="153">
        <v>0</v>
      </c>
      <c r="N85" s="150">
        <v>44000</v>
      </c>
      <c r="O85" s="150">
        <f>SUM(M85:N85)</f>
        <v>44000</v>
      </c>
    </row>
    <row r="86" spans="1:15" ht="15.75" thickBot="1">
      <c r="A86" s="37">
        <f>SUM(A83:A85)</f>
        <v>3</v>
      </c>
      <c r="B86" s="176" t="s">
        <v>17</v>
      </c>
      <c r="C86" s="177"/>
      <c r="D86" s="177"/>
      <c r="E86" s="177"/>
      <c r="F86" s="178"/>
      <c r="G86" s="37">
        <f t="shared" ref="G86:O86" si="4">SUM(G83:G85)</f>
        <v>24</v>
      </c>
      <c r="H86" s="37">
        <f t="shared" si="4"/>
        <v>10</v>
      </c>
      <c r="I86" s="37">
        <f t="shared" si="4"/>
        <v>2</v>
      </c>
      <c r="J86" s="24">
        <f t="shared" si="4"/>
        <v>0</v>
      </c>
      <c r="K86" s="24">
        <f t="shared" si="4"/>
        <v>10600</v>
      </c>
      <c r="L86" s="24">
        <f t="shared" si="4"/>
        <v>14100</v>
      </c>
      <c r="M86" s="24">
        <f t="shared" si="4"/>
        <v>0</v>
      </c>
      <c r="N86" s="24">
        <f t="shared" si="4"/>
        <v>82400</v>
      </c>
      <c r="O86" s="24">
        <f t="shared" si="4"/>
        <v>82400</v>
      </c>
    </row>
    <row r="87" spans="1:15" ht="22.5" customHeight="1" thickBot="1">
      <c r="A87" s="173" t="s">
        <v>18</v>
      </c>
      <c r="B87" s="174"/>
      <c r="C87" s="174"/>
      <c r="D87" s="174"/>
      <c r="E87" s="174"/>
      <c r="F87" s="174"/>
      <c r="G87" s="175"/>
      <c r="H87" s="25"/>
      <c r="I87" s="25"/>
      <c r="J87" s="11"/>
      <c r="K87" s="11"/>
      <c r="L87" s="11"/>
      <c r="M87" s="11">
        <v>0</v>
      </c>
      <c r="N87" s="11">
        <f>-0.1*N86</f>
        <v>-8240</v>
      </c>
      <c r="O87" s="12">
        <f>SUM(N87:N87)</f>
        <v>-8240</v>
      </c>
    </row>
    <row r="88" spans="1:15" ht="20.25" customHeight="1" thickBot="1">
      <c r="A88" s="176" t="s">
        <v>21</v>
      </c>
      <c r="B88" s="177"/>
      <c r="C88" s="177"/>
      <c r="D88" s="177"/>
      <c r="E88" s="177"/>
      <c r="F88" s="177"/>
      <c r="G88" s="178"/>
      <c r="H88" s="26"/>
      <c r="I88" s="26"/>
      <c r="J88" s="11"/>
      <c r="K88" s="11"/>
      <c r="L88" s="11"/>
      <c r="M88" s="11">
        <f>SUM(M86:M87)</f>
        <v>0</v>
      </c>
      <c r="N88" s="11">
        <f>SUM(N86:N87)</f>
        <v>74160</v>
      </c>
      <c r="O88" s="11">
        <f>SUM(O86:O87)</f>
        <v>74160</v>
      </c>
    </row>
    <row r="89" spans="1:15">
      <c r="A89" s="27"/>
      <c r="B89" s="27"/>
      <c r="C89" s="27"/>
      <c r="D89" s="27"/>
      <c r="E89" s="27"/>
      <c r="F89" s="27"/>
      <c r="G89" s="27"/>
      <c r="H89" s="17"/>
      <c r="I89" s="17"/>
      <c r="J89" s="28"/>
      <c r="K89" s="28"/>
      <c r="L89" s="28"/>
      <c r="M89" s="28"/>
      <c r="N89" s="28"/>
      <c r="O89" s="29"/>
    </row>
    <row r="90" spans="1:15">
      <c r="A90" s="27"/>
      <c r="B90" s="27"/>
      <c r="C90" s="27"/>
      <c r="D90" s="27"/>
      <c r="E90" s="27"/>
      <c r="F90" s="27"/>
      <c r="G90" s="27"/>
      <c r="H90" s="17"/>
      <c r="I90" s="17"/>
      <c r="J90" s="28"/>
      <c r="K90" s="28"/>
      <c r="L90" s="28"/>
      <c r="M90" s="28"/>
      <c r="N90" s="28" t="s">
        <v>20</v>
      </c>
      <c r="O90" s="29"/>
    </row>
    <row r="91" spans="1:15" ht="15.75" thickBot="1">
      <c r="A91" s="27"/>
      <c r="B91" s="27"/>
      <c r="C91" s="27"/>
      <c r="D91" s="27"/>
      <c r="E91" s="27"/>
      <c r="F91" s="27"/>
      <c r="G91" s="27"/>
      <c r="H91" s="17"/>
      <c r="I91" s="17"/>
      <c r="J91" s="28"/>
      <c r="K91" s="28"/>
      <c r="L91" s="28"/>
      <c r="M91" s="28"/>
      <c r="N91" s="28"/>
      <c r="O91" s="29"/>
    </row>
    <row r="92" spans="1:15" ht="20.25" customHeight="1" thickBot="1">
      <c r="A92" s="182" t="s">
        <v>24</v>
      </c>
      <c r="B92" s="182"/>
      <c r="C92" s="182"/>
      <c r="D92" s="182" t="s">
        <v>127</v>
      </c>
      <c r="E92" s="182"/>
      <c r="F92" s="182" t="s">
        <v>126</v>
      </c>
      <c r="G92" s="182"/>
      <c r="H92" s="17"/>
      <c r="I92" s="17"/>
      <c r="J92" s="224" t="s">
        <v>128</v>
      </c>
      <c r="K92" s="225"/>
      <c r="L92" s="225"/>
      <c r="M92" s="225"/>
      <c r="N92" s="225"/>
      <c r="O92" s="226"/>
    </row>
    <row r="93" spans="1:15" ht="39.75" customHeight="1" thickBot="1">
      <c r="A93" s="235" t="s">
        <v>49</v>
      </c>
      <c r="B93" s="235"/>
      <c r="C93" s="235"/>
      <c r="D93" s="169">
        <v>8000000</v>
      </c>
      <c r="E93" s="170"/>
      <c r="F93" s="171">
        <f>O88+O76+O55+O43</f>
        <v>514748</v>
      </c>
      <c r="G93" s="171"/>
      <c r="H93" s="17"/>
      <c r="I93" s="17"/>
      <c r="J93" s="91" t="s">
        <v>97</v>
      </c>
      <c r="K93" s="92" t="s">
        <v>98</v>
      </c>
      <c r="L93" s="93" t="s">
        <v>99</v>
      </c>
      <c r="M93" s="93" t="s">
        <v>181</v>
      </c>
      <c r="N93" s="94" t="s">
        <v>100</v>
      </c>
      <c r="O93" s="95" t="s">
        <v>21</v>
      </c>
    </row>
    <row r="94" spans="1:15" ht="20.100000000000001" customHeight="1" thickBot="1">
      <c r="A94" s="235" t="s">
        <v>25</v>
      </c>
      <c r="B94" s="235"/>
      <c r="C94" s="235"/>
      <c r="D94" s="168"/>
      <c r="E94" s="168"/>
      <c r="F94" s="171">
        <f>A38+A39+A67+A51</f>
        <v>4</v>
      </c>
      <c r="G94" s="172"/>
      <c r="H94" s="17"/>
      <c r="I94" s="17"/>
      <c r="J94" s="96" t="s">
        <v>60</v>
      </c>
      <c r="K94" s="97">
        <f>L41</f>
        <v>33500</v>
      </c>
      <c r="L94" s="97">
        <f>L86</f>
        <v>14100</v>
      </c>
      <c r="M94" s="97">
        <f>L74</f>
        <v>106200</v>
      </c>
      <c r="N94" s="98">
        <f>L53</f>
        <v>28304</v>
      </c>
      <c r="O94" s="99">
        <f>SUM(K94:N94)</f>
        <v>182104</v>
      </c>
    </row>
    <row r="95" spans="1:15" ht="20.100000000000001" customHeight="1" thickBot="1">
      <c r="A95" s="162" t="s">
        <v>26</v>
      </c>
      <c r="B95" s="163"/>
      <c r="C95" s="164"/>
      <c r="D95" s="166"/>
      <c r="E95" s="167"/>
      <c r="F95" s="166">
        <f>A86+A74+A53+A41</f>
        <v>12</v>
      </c>
      <c r="G95" s="167"/>
      <c r="H95" s="17"/>
      <c r="I95" s="17"/>
      <c r="J95" s="100" t="s">
        <v>101</v>
      </c>
      <c r="K95" s="101">
        <f>K41</f>
        <v>14900</v>
      </c>
      <c r="L95" s="97">
        <f>K86</f>
        <v>10600</v>
      </c>
      <c r="M95" s="101">
        <f>K74</f>
        <v>33200</v>
      </c>
      <c r="N95" s="102">
        <f>K53</f>
        <v>11000</v>
      </c>
      <c r="O95" s="103">
        <f t="shared" ref="O95:O97" si="5">SUM(K95:N95)</f>
        <v>69700</v>
      </c>
    </row>
    <row r="96" spans="1:15" ht="20.100000000000001" customHeight="1" thickBot="1">
      <c r="A96" s="235" t="s">
        <v>27</v>
      </c>
      <c r="B96" s="235"/>
      <c r="C96" s="235"/>
      <c r="D96" s="165"/>
      <c r="E96" s="165"/>
      <c r="F96" s="168">
        <f>H86+I86+H74+I74+H53+I53+H41+I41</f>
        <v>89</v>
      </c>
      <c r="G96" s="168"/>
      <c r="H96" s="17"/>
      <c r="I96" s="17"/>
      <c r="J96" s="104" t="s">
        <v>102</v>
      </c>
      <c r="K96" s="105">
        <f>O43</f>
        <v>184788</v>
      </c>
      <c r="L96" s="105">
        <f>O88</f>
        <v>74160</v>
      </c>
      <c r="M96" s="105">
        <f>O76</f>
        <v>187940</v>
      </c>
      <c r="N96" s="106">
        <f>O55</f>
        <v>67860</v>
      </c>
      <c r="O96" s="107">
        <f>SUM(K96:N96)</f>
        <v>514748</v>
      </c>
    </row>
    <row r="97" spans="1:15" ht="20.100000000000001" customHeight="1" thickBot="1">
      <c r="A97" s="235" t="s">
        <v>38</v>
      </c>
      <c r="B97" s="235"/>
      <c r="C97" s="235"/>
      <c r="D97" s="165"/>
      <c r="E97" s="165"/>
      <c r="F97" s="165">
        <f>G86+G74+G53+G41</f>
        <v>144</v>
      </c>
      <c r="G97" s="165"/>
      <c r="H97" s="17"/>
      <c r="I97" s="17"/>
      <c r="J97" s="108" t="s">
        <v>21</v>
      </c>
      <c r="K97" s="109">
        <f>SUM(K94:K96)</f>
        <v>233188</v>
      </c>
      <c r="L97" s="109">
        <f t="shared" ref="L97:N97" si="6">SUM(L94:L96)</f>
        <v>98860</v>
      </c>
      <c r="M97" s="109">
        <f t="shared" si="6"/>
        <v>327340</v>
      </c>
      <c r="N97" s="110">
        <f t="shared" si="6"/>
        <v>107164</v>
      </c>
      <c r="O97" s="111">
        <f t="shared" si="5"/>
        <v>766552</v>
      </c>
    </row>
    <row r="98" spans="1:15" ht="20.100000000000001" customHeight="1" thickBot="1">
      <c r="A98" s="234" t="s">
        <v>28</v>
      </c>
      <c r="B98" s="234"/>
      <c r="C98" s="234"/>
      <c r="D98" s="161"/>
      <c r="E98" s="161"/>
      <c r="F98" s="161">
        <f>M88+M76+M55+M43</f>
        <v>273188</v>
      </c>
      <c r="G98" s="161"/>
      <c r="H98" s="30" t="s">
        <v>20</v>
      </c>
      <c r="I98" s="17"/>
    </row>
    <row r="99" spans="1:15" ht="20.100000000000001" customHeight="1" thickBot="1">
      <c r="A99" s="234" t="s">
        <v>29</v>
      </c>
      <c r="B99" s="234"/>
      <c r="C99" s="234"/>
      <c r="D99" s="161"/>
      <c r="E99" s="161"/>
      <c r="F99" s="161">
        <f>N86+N74+N53+N41</f>
        <v>268400</v>
      </c>
      <c r="G99" s="161"/>
      <c r="H99" s="17"/>
      <c r="I99" s="17"/>
      <c r="J99" s="221" t="s">
        <v>129</v>
      </c>
      <c r="K99" s="222"/>
      <c r="L99" s="222"/>
      <c r="M99" s="222"/>
      <c r="N99" s="222"/>
      <c r="O99" s="223"/>
    </row>
    <row r="100" spans="1:15" ht="36.75" customHeight="1" thickBot="1">
      <c r="A100" s="234" t="s">
        <v>30</v>
      </c>
      <c r="B100" s="234"/>
      <c r="C100" s="234"/>
      <c r="D100" s="161"/>
      <c r="E100" s="161"/>
      <c r="F100" s="161">
        <f>N87+N75+N54+N42</f>
        <v>-26840</v>
      </c>
      <c r="G100" s="161"/>
      <c r="H100" s="30" t="s">
        <v>20</v>
      </c>
      <c r="I100" s="17"/>
      <c r="J100" s="91" t="s">
        <v>97</v>
      </c>
      <c r="K100" s="92" t="s">
        <v>98</v>
      </c>
      <c r="L100" s="93" t="s">
        <v>99</v>
      </c>
      <c r="M100" s="93" t="s">
        <v>181</v>
      </c>
      <c r="N100" s="94" t="s">
        <v>100</v>
      </c>
      <c r="O100" s="95" t="s">
        <v>21</v>
      </c>
    </row>
    <row r="101" spans="1:15" ht="20.100000000000001" customHeight="1" thickBot="1">
      <c r="A101" s="233" t="s">
        <v>57</v>
      </c>
      <c r="B101" s="233"/>
      <c r="C101" s="233"/>
      <c r="D101" s="157">
        <f>+D98+D99+D100</f>
        <v>0</v>
      </c>
      <c r="E101" s="157"/>
      <c r="F101" s="157">
        <f>F98+F99+F100</f>
        <v>514748</v>
      </c>
      <c r="G101" s="157"/>
      <c r="H101" s="30" t="s">
        <v>20</v>
      </c>
      <c r="I101" s="30" t="s">
        <v>20</v>
      </c>
      <c r="J101" s="112" t="s">
        <v>25</v>
      </c>
      <c r="K101" s="113">
        <f>A38+A39</f>
        <v>2</v>
      </c>
      <c r="L101" s="114"/>
      <c r="M101" s="114">
        <f>A67</f>
        <v>1</v>
      </c>
      <c r="N101" s="115">
        <f>A51</f>
        <v>1</v>
      </c>
      <c r="O101" s="116">
        <f t="shared" ref="O101:O106" si="7">SUM(K101:N101)</f>
        <v>4</v>
      </c>
    </row>
    <row r="102" spans="1:15" ht="20.100000000000001" customHeight="1">
      <c r="A102" s="1"/>
      <c r="B102" s="1"/>
      <c r="C102" s="1"/>
      <c r="D102" s="1"/>
      <c r="E102" s="1"/>
      <c r="F102" s="1"/>
      <c r="G102" s="1"/>
      <c r="H102" s="1"/>
      <c r="I102" s="1"/>
      <c r="J102" s="117" t="s">
        <v>103</v>
      </c>
      <c r="K102" s="118">
        <f>A41</f>
        <v>4</v>
      </c>
      <c r="L102" s="114">
        <f>A86</f>
        <v>3</v>
      </c>
      <c r="M102" s="119">
        <f>A74</f>
        <v>3</v>
      </c>
      <c r="N102" s="120">
        <f>A53</f>
        <v>2</v>
      </c>
      <c r="O102" s="116">
        <f t="shared" si="7"/>
        <v>12</v>
      </c>
    </row>
    <row r="103" spans="1:15" ht="29.25">
      <c r="A103" s="1"/>
      <c r="B103" s="1"/>
      <c r="C103" s="1"/>
      <c r="D103" s="1"/>
      <c r="E103" s="1"/>
      <c r="F103" s="32" t="s">
        <v>20</v>
      </c>
      <c r="G103" s="1"/>
      <c r="H103" s="1"/>
      <c r="I103" s="1"/>
      <c r="J103" s="104" t="s">
        <v>104</v>
      </c>
      <c r="K103" s="118">
        <f>H41+I41</f>
        <v>32</v>
      </c>
      <c r="L103" s="114">
        <f>H86+I86</f>
        <v>12</v>
      </c>
      <c r="M103" s="119">
        <f>H74+I74</f>
        <v>40</v>
      </c>
      <c r="N103" s="120">
        <f>H53+I53</f>
        <v>5</v>
      </c>
      <c r="O103" s="116">
        <f t="shared" si="7"/>
        <v>89</v>
      </c>
    </row>
    <row r="104" spans="1:15">
      <c r="A104" s="1"/>
      <c r="B104" s="1"/>
      <c r="C104" s="1"/>
      <c r="D104" s="1"/>
      <c r="E104" s="1"/>
      <c r="F104" s="1"/>
      <c r="G104" s="1"/>
      <c r="H104" s="1"/>
      <c r="I104" s="1"/>
      <c r="J104" s="104" t="s">
        <v>105</v>
      </c>
      <c r="K104" s="118">
        <f>G41</f>
        <v>32</v>
      </c>
      <c r="L104" s="114">
        <f>G86</f>
        <v>24</v>
      </c>
      <c r="M104" s="119">
        <f>G74</f>
        <v>56</v>
      </c>
      <c r="N104" s="120">
        <f>G53</f>
        <v>32</v>
      </c>
      <c r="O104" s="116">
        <f t="shared" si="7"/>
        <v>144</v>
      </c>
    </row>
    <row r="105" spans="1:15">
      <c r="A105" s="1"/>
      <c r="B105" s="1"/>
      <c r="C105" s="1"/>
      <c r="D105" s="1"/>
      <c r="E105" s="1"/>
      <c r="F105" s="1"/>
      <c r="G105" s="1"/>
      <c r="H105" s="1"/>
      <c r="I105" s="1"/>
      <c r="J105" s="104" t="s">
        <v>106</v>
      </c>
      <c r="K105" s="121">
        <f>M41</f>
        <v>145188</v>
      </c>
      <c r="L105" s="114">
        <f>M88</f>
        <v>0</v>
      </c>
      <c r="M105" s="119">
        <f>M74</f>
        <v>128000</v>
      </c>
      <c r="N105" s="102">
        <f>M55</f>
        <v>0</v>
      </c>
      <c r="O105" s="116">
        <f t="shared" si="7"/>
        <v>273188</v>
      </c>
    </row>
    <row r="106" spans="1:15">
      <c r="A106" s="1"/>
      <c r="B106" s="1"/>
      <c r="C106" s="1"/>
      <c r="D106" s="1"/>
      <c r="E106" s="1"/>
      <c r="F106" s="1"/>
      <c r="G106" s="1"/>
      <c r="H106" s="1"/>
      <c r="I106" s="1"/>
      <c r="J106" s="104" t="s">
        <v>107</v>
      </c>
      <c r="K106" s="122">
        <f>N43</f>
        <v>39600</v>
      </c>
      <c r="L106" s="105">
        <f>N88</f>
        <v>74160</v>
      </c>
      <c r="M106" s="105">
        <f>N76</f>
        <v>59940</v>
      </c>
      <c r="N106" s="106">
        <f>O55</f>
        <v>67860</v>
      </c>
      <c r="O106" s="116">
        <f t="shared" si="7"/>
        <v>241560</v>
      </c>
    </row>
    <row r="107" spans="1:15" ht="15.75" thickBot="1">
      <c r="A107" s="1"/>
      <c r="B107" s="1"/>
      <c r="C107" s="1"/>
      <c r="D107" s="1"/>
      <c r="E107" s="1"/>
      <c r="F107" s="1"/>
      <c r="G107" s="1"/>
      <c r="H107" s="1"/>
      <c r="I107" s="1"/>
      <c r="J107" s="108" t="s">
        <v>21</v>
      </c>
      <c r="K107" s="123">
        <f>K105+K106</f>
        <v>184788</v>
      </c>
      <c r="L107" s="109">
        <f>L105+L106</f>
        <v>74160</v>
      </c>
      <c r="M107" s="109">
        <f t="shared" ref="M107:O107" si="8">M105+M106</f>
        <v>187940</v>
      </c>
      <c r="N107" s="109">
        <f t="shared" si="8"/>
        <v>67860</v>
      </c>
      <c r="O107" s="109">
        <f t="shared" si="8"/>
        <v>514748</v>
      </c>
    </row>
    <row r="108" spans="1: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</sheetData>
  <mergeCells count="112">
    <mergeCell ref="A32:O32"/>
    <mergeCell ref="A33:A35"/>
    <mergeCell ref="B33:C34"/>
    <mergeCell ref="D33:D35"/>
    <mergeCell ref="E33:E35"/>
    <mergeCell ref="F33:F35"/>
    <mergeCell ref="G33:G35"/>
    <mergeCell ref="H33:I33"/>
    <mergeCell ref="A20:O20"/>
    <mergeCell ref="A23:O23"/>
    <mergeCell ref="A25:O25"/>
    <mergeCell ref="A30:O30"/>
    <mergeCell ref="J33:J35"/>
    <mergeCell ref="M33:M35"/>
    <mergeCell ref="N33:N35"/>
    <mergeCell ref="A11:N11"/>
    <mergeCell ref="A13:N13"/>
    <mergeCell ref="A14:C14"/>
    <mergeCell ref="A17:O17"/>
    <mergeCell ref="A18:F18"/>
    <mergeCell ref="A1:O1"/>
    <mergeCell ref="A3:O3"/>
    <mergeCell ref="A4:O4"/>
    <mergeCell ref="A6:O6"/>
    <mergeCell ref="A8:N9"/>
    <mergeCell ref="H47:I47"/>
    <mergeCell ref="J47:J49"/>
    <mergeCell ref="M47:M49"/>
    <mergeCell ref="N47:N49"/>
    <mergeCell ref="O47:O49"/>
    <mergeCell ref="H48:H49"/>
    <mergeCell ref="I48:I49"/>
    <mergeCell ref="O33:O35"/>
    <mergeCell ref="B41:F41"/>
    <mergeCell ref="A42:G42"/>
    <mergeCell ref="A43:G43"/>
    <mergeCell ref="A46:M46"/>
    <mergeCell ref="A47:A49"/>
    <mergeCell ref="B47:C48"/>
    <mergeCell ref="D47:D49"/>
    <mergeCell ref="E47:E49"/>
    <mergeCell ref="F47:F49"/>
    <mergeCell ref="G47:G49"/>
    <mergeCell ref="N60:N62"/>
    <mergeCell ref="O60:O62"/>
    <mergeCell ref="H61:H62"/>
    <mergeCell ref="I61:I62"/>
    <mergeCell ref="B74:F74"/>
    <mergeCell ref="B53:F53"/>
    <mergeCell ref="A54:G54"/>
    <mergeCell ref="A55:G55"/>
    <mergeCell ref="A59:M59"/>
    <mergeCell ref="A60:A62"/>
    <mergeCell ref="B60:C61"/>
    <mergeCell ref="D60:D62"/>
    <mergeCell ref="E60:E62"/>
    <mergeCell ref="F60:F62"/>
    <mergeCell ref="G60:G62"/>
    <mergeCell ref="H60:I60"/>
    <mergeCell ref="J60:J62"/>
    <mergeCell ref="M60:M62"/>
    <mergeCell ref="N80:N82"/>
    <mergeCell ref="O80:O82"/>
    <mergeCell ref="H81:H82"/>
    <mergeCell ref="I81:I82"/>
    <mergeCell ref="B86:F86"/>
    <mergeCell ref="A75:G75"/>
    <mergeCell ref="A76:G76"/>
    <mergeCell ref="A79:M79"/>
    <mergeCell ref="A80:A82"/>
    <mergeCell ref="B80:C81"/>
    <mergeCell ref="D80:D82"/>
    <mergeCell ref="E80:E82"/>
    <mergeCell ref="F80:F82"/>
    <mergeCell ref="G80:G82"/>
    <mergeCell ref="H80:I80"/>
    <mergeCell ref="J80:J82"/>
    <mergeCell ref="M80:M82"/>
    <mergeCell ref="D93:E93"/>
    <mergeCell ref="F93:G93"/>
    <mergeCell ref="A94:C94"/>
    <mergeCell ref="D94:E94"/>
    <mergeCell ref="F94:G94"/>
    <mergeCell ref="A87:G87"/>
    <mergeCell ref="A88:G88"/>
    <mergeCell ref="A92:C92"/>
    <mergeCell ref="D92:E92"/>
    <mergeCell ref="F92:G92"/>
    <mergeCell ref="J92:O92"/>
    <mergeCell ref="J99:O99"/>
    <mergeCell ref="A101:C101"/>
    <mergeCell ref="D101:E101"/>
    <mergeCell ref="F101:G101"/>
    <mergeCell ref="A99:C99"/>
    <mergeCell ref="D99:E99"/>
    <mergeCell ref="F99:G99"/>
    <mergeCell ref="A100:C100"/>
    <mergeCell ref="D100:E100"/>
    <mergeCell ref="F100:G100"/>
    <mergeCell ref="A97:C97"/>
    <mergeCell ref="D97:E97"/>
    <mergeCell ref="F97:G97"/>
    <mergeCell ref="A98:C98"/>
    <mergeCell ref="D98:E98"/>
    <mergeCell ref="F98:G98"/>
    <mergeCell ref="A95:C95"/>
    <mergeCell ref="D95:E95"/>
    <mergeCell ref="F95:G95"/>
    <mergeCell ref="A96:C96"/>
    <mergeCell ref="D96:E96"/>
    <mergeCell ref="F96:G96"/>
    <mergeCell ref="A93:C93"/>
  </mergeCells>
  <phoneticPr fontId="16" type="noConversion"/>
  <conditionalFormatting sqref="K94:N9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{D2492E2F-8B0D-4C34-9837-EFE60F160C8C}</x14:id>
        </ext>
      </extLst>
    </cfRule>
  </conditionalFormatting>
  <conditionalFormatting sqref="K101:N10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{E7B2A318-F5EB-451A-A882-F28EEE1995EB}</x14:id>
        </ext>
      </extLst>
    </cfRule>
  </conditionalFormatting>
  <conditionalFormatting sqref="K107:O10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scale="7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492E2F-8B0D-4C34-9837-EFE60F160C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K94:N96</xm:sqref>
        </x14:conditionalFormatting>
        <x14:conditionalFormatting xmlns:xm="http://schemas.microsoft.com/office/excel/2006/main">
          <x14:cfRule type="dataBar" id="{E7B2A318-F5EB-451A-A882-F28EEE1995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K101:N106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9"/>
  <sheetViews>
    <sheetView tabSelected="1" view="pageBreakPreview" zoomScale="60" zoomScaleNormal="80" workbookViewId="0">
      <selection activeCell="Q71" sqref="Q71"/>
    </sheetView>
  </sheetViews>
  <sheetFormatPr baseColWidth="10" defaultRowHeight="1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4.7109375" customWidth="1"/>
    <col min="6" max="6" width="11.42578125" customWidth="1"/>
    <col min="7" max="7" width="10.85546875" customWidth="1"/>
    <col min="8" max="8" width="11.42578125" customWidth="1"/>
    <col min="9" max="9" width="10.140625" customWidth="1"/>
    <col min="10" max="10" width="16.140625" customWidth="1"/>
    <col min="11" max="12" width="15.5703125" customWidth="1"/>
    <col min="13" max="13" width="15.7109375" customWidth="1"/>
    <col min="14" max="14" width="17.7109375" customWidth="1"/>
    <col min="15" max="15" width="16" customWidth="1"/>
    <col min="17" max="17" width="16.140625" customWidth="1"/>
  </cols>
  <sheetData>
    <row r="1" spans="1:15" ht="18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6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>
      <c r="A3" s="219" t="s">
        <v>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1:15" ht="15.75">
      <c r="A4" s="219" t="s">
        <v>50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5" ht="6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>
      <c r="A6" s="214" t="s">
        <v>46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spans="1:15" ht="8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>
      <c r="A8" s="215" t="s">
        <v>47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35"/>
    </row>
    <row r="9" spans="1:15" ht="18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35"/>
    </row>
    <row r="10" spans="1:15" ht="18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>
      <c r="A11" s="220" t="s">
        <v>139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36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>
      <c r="A13" s="216" t="s">
        <v>44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4"/>
    </row>
    <row r="14" spans="1:15" ht="15.75" customHeight="1">
      <c r="A14" s="217" t="s">
        <v>45</v>
      </c>
      <c r="B14" s="217"/>
      <c r="C14" s="2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>
      <c r="A17" s="218" t="s">
        <v>42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</row>
    <row r="18" spans="1:15">
      <c r="A18" s="218" t="s">
        <v>41</v>
      </c>
      <c r="B18" s="218"/>
      <c r="C18" s="218"/>
      <c r="D18" s="218"/>
      <c r="E18" s="218"/>
      <c r="F18" s="218"/>
      <c r="G18" s="1"/>
      <c r="H18" s="1"/>
      <c r="I18" s="1"/>
      <c r="J18" s="1"/>
      <c r="K18" s="1"/>
      <c r="L18" s="1"/>
      <c r="M18" s="1"/>
      <c r="N18" s="1"/>
      <c r="O18" s="4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>
      <c r="A20" s="218" t="s">
        <v>51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1:1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>
      <c r="A23" s="218" t="s">
        <v>43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>
      <c r="A25" s="218" t="s">
        <v>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</row>
    <row r="26" spans="1:1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</row>
    <row r="31" spans="1: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>
      <c r="A32" s="228" t="s">
        <v>6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1:16" ht="27" customHeight="1" thickBot="1">
      <c r="A33" s="231" t="s">
        <v>7</v>
      </c>
      <c r="B33" s="209" t="s">
        <v>8</v>
      </c>
      <c r="C33" s="210"/>
      <c r="D33" s="196" t="s">
        <v>9</v>
      </c>
      <c r="E33" s="196" t="s">
        <v>10</v>
      </c>
      <c r="F33" s="196" t="s">
        <v>11</v>
      </c>
      <c r="G33" s="196" t="s">
        <v>37</v>
      </c>
      <c r="H33" s="209" t="s">
        <v>33</v>
      </c>
      <c r="I33" s="210"/>
      <c r="J33" s="196" t="s">
        <v>183</v>
      </c>
      <c r="K33" s="70"/>
      <c r="L33" s="70"/>
      <c r="M33" s="196" t="s">
        <v>12</v>
      </c>
      <c r="N33" s="196" t="s">
        <v>36</v>
      </c>
      <c r="O33" s="202" t="s">
        <v>53</v>
      </c>
    </row>
    <row r="34" spans="1:16" ht="0.75" customHeight="1" thickBot="1">
      <c r="A34" s="232"/>
      <c r="B34" s="211"/>
      <c r="C34" s="212"/>
      <c r="D34" s="200"/>
      <c r="E34" s="200"/>
      <c r="F34" s="200"/>
      <c r="G34" s="207"/>
      <c r="H34" s="72" t="s">
        <v>14</v>
      </c>
      <c r="I34" s="73"/>
      <c r="J34" s="197"/>
      <c r="K34" s="74"/>
      <c r="L34" s="74"/>
      <c r="M34" s="197"/>
      <c r="N34" s="200"/>
      <c r="O34" s="203"/>
    </row>
    <row r="35" spans="1:16" ht="26.25" customHeight="1" thickBot="1">
      <c r="A35" s="232"/>
      <c r="B35" s="70" t="s">
        <v>15</v>
      </c>
      <c r="C35" s="69" t="s">
        <v>16</v>
      </c>
      <c r="D35" s="200"/>
      <c r="E35" s="200"/>
      <c r="F35" s="200"/>
      <c r="G35" s="208"/>
      <c r="H35" s="75" t="s">
        <v>34</v>
      </c>
      <c r="I35" s="71" t="s">
        <v>35</v>
      </c>
      <c r="J35" s="197"/>
      <c r="K35" s="71" t="s">
        <v>59</v>
      </c>
      <c r="L35" s="71" t="s">
        <v>60</v>
      </c>
      <c r="M35" s="197"/>
      <c r="N35" s="201"/>
      <c r="O35" s="204"/>
    </row>
    <row r="36" spans="1:16" ht="43.5" thickBot="1">
      <c r="A36" s="18">
        <f>ENERO!A37+FEBRERO!A36+MARZO!A37</f>
        <v>3</v>
      </c>
      <c r="B36" s="139" t="s">
        <v>85</v>
      </c>
      <c r="C36" s="139" t="s">
        <v>174</v>
      </c>
      <c r="D36" s="56" t="s">
        <v>32</v>
      </c>
      <c r="E36" s="63" t="s">
        <v>140</v>
      </c>
      <c r="F36" s="139" t="s">
        <v>175</v>
      </c>
      <c r="G36" s="58">
        <f>ENERO!G37+FEBRERO!G36+MARZO!G37</f>
        <v>24</v>
      </c>
      <c r="H36" s="58">
        <f>ENERO!H37+FEBRERO!H36+MARZO!H37</f>
        <v>24</v>
      </c>
      <c r="I36" s="58">
        <f>ENERO!I37+FEBRERO!I36+MARZO!I37</f>
        <v>0</v>
      </c>
      <c r="J36" s="149">
        <f>ENERO!J37+FEBRERO!J36+MARZO!J37</f>
        <v>116513</v>
      </c>
      <c r="K36" s="149">
        <f>ENERO!K37+FEBRERO!K36+MARZO!K37</f>
        <v>9000</v>
      </c>
      <c r="L36" s="149">
        <f>ENERO!L37+FEBRERO!L36+MARZO!L37</f>
        <v>18000</v>
      </c>
      <c r="M36" s="149">
        <f>ENERO!M37+FEBRERO!M36+MARZO!M37</f>
        <v>85313</v>
      </c>
      <c r="N36" s="149">
        <f>ENERO!N37+FEBRERO!N36+MARZO!N37</f>
        <v>31200</v>
      </c>
      <c r="O36" s="149">
        <f>ENERO!O37+FEBRERO!O36+MARZO!O37</f>
        <v>116513</v>
      </c>
    </row>
    <row r="37" spans="1:16" ht="43.5" thickBot="1">
      <c r="A37" s="18">
        <f>ENERO!A38+FEBRERO!A37+MARZO!A38</f>
        <v>3</v>
      </c>
      <c r="B37" s="139" t="s">
        <v>88</v>
      </c>
      <c r="C37" s="139" t="s">
        <v>176</v>
      </c>
      <c r="D37" s="56" t="s">
        <v>32</v>
      </c>
      <c r="E37" s="63" t="s">
        <v>140</v>
      </c>
      <c r="F37" s="139" t="s">
        <v>89</v>
      </c>
      <c r="G37" s="58">
        <f>ENERO!G38+FEBRERO!G37+MARZO!G38</f>
        <v>24</v>
      </c>
      <c r="H37" s="58">
        <f>ENERO!H38+FEBRERO!H37+MARZO!H38</f>
        <v>21</v>
      </c>
      <c r="I37" s="58">
        <f>ENERO!I38+FEBRERO!I37+MARZO!I38</f>
        <v>3</v>
      </c>
      <c r="J37" s="149">
        <f>ENERO!J38+FEBRERO!J37+MARZO!J38</f>
        <v>98600</v>
      </c>
      <c r="K37" s="149">
        <f>ENERO!K38+FEBRERO!K37+MARZO!K38</f>
        <v>10200</v>
      </c>
      <c r="L37" s="149">
        <f>ENERO!L38+FEBRERO!L37+MARZO!L38</f>
        <v>25500</v>
      </c>
      <c r="M37" s="149">
        <f>ENERO!M38+FEBRERO!M37+MARZO!M38</f>
        <v>65000</v>
      </c>
      <c r="N37" s="149">
        <f>ENERO!N38+FEBRERO!N37+MARZO!N38</f>
        <v>33600</v>
      </c>
      <c r="O37" s="149">
        <f>ENERO!O38+FEBRERO!O37+MARZO!O38</f>
        <v>98600</v>
      </c>
    </row>
    <row r="38" spans="1:16" ht="43.5" thickBot="1">
      <c r="A38" s="18">
        <f>ENERO!A39+FEBRERO!A38+MARZO!A39</f>
        <v>3</v>
      </c>
      <c r="B38" s="139" t="s">
        <v>177</v>
      </c>
      <c r="C38" s="139" t="s">
        <v>180</v>
      </c>
      <c r="D38" s="56" t="s">
        <v>32</v>
      </c>
      <c r="E38" s="63" t="s">
        <v>140</v>
      </c>
      <c r="F38" s="139" t="s">
        <v>91</v>
      </c>
      <c r="G38" s="58">
        <f>ENERO!G39+FEBRERO!G38+MARZO!G39</f>
        <v>24</v>
      </c>
      <c r="H38" s="58">
        <f>ENERO!H39+FEBRERO!H38+MARZO!H39</f>
        <v>24</v>
      </c>
      <c r="I38" s="58">
        <f>ENERO!I39+FEBRERO!I38+MARZO!I39</f>
        <v>0</v>
      </c>
      <c r="J38" s="149">
        <f>ENERO!J39+FEBRERO!J38+MARZO!J39</f>
        <v>98600</v>
      </c>
      <c r="K38" s="149">
        <f>ENERO!K39+FEBRERO!K38+MARZO!K39</f>
        <v>9000</v>
      </c>
      <c r="L38" s="149">
        <f>ENERO!L39+FEBRERO!L38+MARZO!L39</f>
        <v>19500</v>
      </c>
      <c r="M38" s="149">
        <f>ENERO!M39+FEBRERO!M38+MARZO!M39</f>
        <v>65000</v>
      </c>
      <c r="N38" s="149">
        <f>ENERO!N39+FEBRERO!N38+MARZO!N39</f>
        <v>33600</v>
      </c>
      <c r="O38" s="149">
        <f>ENERO!O39+FEBRERO!O38+MARZO!O39</f>
        <v>98600</v>
      </c>
    </row>
    <row r="39" spans="1:16" ht="43.5" thickBot="1">
      <c r="A39" s="18">
        <f>ENERO!A40+FEBRERO!A39+MARZO!A40</f>
        <v>3</v>
      </c>
      <c r="B39" s="139" t="s">
        <v>93</v>
      </c>
      <c r="C39" s="139" t="s">
        <v>179</v>
      </c>
      <c r="D39" s="56" t="s">
        <v>32</v>
      </c>
      <c r="E39" s="63" t="s">
        <v>140</v>
      </c>
      <c r="F39" s="139" t="s">
        <v>92</v>
      </c>
      <c r="G39" s="58">
        <f>ENERO!G40+FEBRERO!G39+MARZO!G40</f>
        <v>24</v>
      </c>
      <c r="H39" s="58">
        <f>ENERO!H40+FEBRERO!H39+MARZO!H40</f>
        <v>24</v>
      </c>
      <c r="I39" s="58">
        <f>ENERO!I40+FEBRERO!I39+MARZO!I40</f>
        <v>0</v>
      </c>
      <c r="J39" s="149">
        <f>ENERO!J40+FEBRERO!J39+MARZO!J40</f>
        <v>228600</v>
      </c>
      <c r="K39" s="149">
        <f>ENERO!K40+FEBRERO!K39+MARZO!K40</f>
        <v>16500</v>
      </c>
      <c r="L39" s="149">
        <f>ENERO!L40+FEBRERO!L39+MARZO!L40</f>
        <v>37500</v>
      </c>
      <c r="M39" s="149">
        <f>ENERO!M40+FEBRERO!M39+MARZO!M40</f>
        <v>195000</v>
      </c>
      <c r="N39" s="149">
        <f>ENERO!N40+FEBRERO!N39+MARZO!N40</f>
        <v>33600</v>
      </c>
      <c r="O39" s="149">
        <f>ENERO!O40+FEBRERO!O39+MARZO!O40</f>
        <v>228600</v>
      </c>
    </row>
    <row r="40" spans="1:16" ht="15.75" customHeight="1" thickBot="1">
      <c r="A40" s="19">
        <f>SUM(A36:A39)</f>
        <v>12</v>
      </c>
      <c r="B40" s="237" t="s">
        <v>17</v>
      </c>
      <c r="C40" s="238"/>
      <c r="D40" s="238"/>
      <c r="E40" s="238"/>
      <c r="F40" s="239"/>
      <c r="G40" s="7">
        <f t="shared" ref="G40:O40" si="0">SUM(G36:G39)</f>
        <v>96</v>
      </c>
      <c r="H40" s="7">
        <f t="shared" si="0"/>
        <v>93</v>
      </c>
      <c r="I40" s="7">
        <f t="shared" si="0"/>
        <v>3</v>
      </c>
      <c r="J40" s="61">
        <f t="shared" si="0"/>
        <v>542313</v>
      </c>
      <c r="K40" s="61">
        <f t="shared" si="0"/>
        <v>44700</v>
      </c>
      <c r="L40" s="61">
        <f t="shared" si="0"/>
        <v>100500</v>
      </c>
      <c r="M40" s="22">
        <f t="shared" si="0"/>
        <v>410313</v>
      </c>
      <c r="N40" s="22">
        <f t="shared" si="0"/>
        <v>132000</v>
      </c>
      <c r="O40" s="22">
        <f t="shared" si="0"/>
        <v>542313</v>
      </c>
      <c r="P40" s="68" t="s">
        <v>20</v>
      </c>
    </row>
    <row r="41" spans="1:16" ht="15.75" customHeight="1" thickBot="1">
      <c r="A41" s="205" t="s">
        <v>18</v>
      </c>
      <c r="B41" s="206"/>
      <c r="C41" s="206"/>
      <c r="D41" s="206"/>
      <c r="E41" s="206"/>
      <c r="F41" s="206"/>
      <c r="G41" s="206"/>
      <c r="H41" s="64"/>
      <c r="I41" s="64"/>
      <c r="J41" s="65"/>
      <c r="K41" s="65"/>
      <c r="L41" s="65"/>
      <c r="M41" s="22">
        <v>0</v>
      </c>
      <c r="N41" s="22">
        <f>N40*-0.1</f>
        <v>-13200</v>
      </c>
      <c r="O41" s="22">
        <f>N41</f>
        <v>-13200</v>
      </c>
    </row>
    <row r="42" spans="1:16" ht="15.75" customHeight="1" thickBot="1">
      <c r="A42" s="172" t="s">
        <v>19</v>
      </c>
      <c r="B42" s="172"/>
      <c r="C42" s="172"/>
      <c r="D42" s="172"/>
      <c r="E42" s="172"/>
      <c r="F42" s="172"/>
      <c r="G42" s="172"/>
      <c r="H42" s="66"/>
      <c r="I42" s="66"/>
      <c r="J42" s="67"/>
      <c r="K42" s="67"/>
      <c r="L42" s="67"/>
      <c r="M42" s="22">
        <f>SUM(M40:M41)</f>
        <v>410313</v>
      </c>
      <c r="N42" s="22">
        <f>SUM(N40:N41)</f>
        <v>118800</v>
      </c>
      <c r="O42" s="22">
        <f>O41+O40</f>
        <v>529113</v>
      </c>
    </row>
    <row r="43" spans="1:16">
      <c r="A43" s="40"/>
      <c r="B43" s="40"/>
      <c r="C43" s="40"/>
      <c r="D43" s="40"/>
      <c r="E43" s="40"/>
      <c r="F43" s="40"/>
      <c r="G43" s="40"/>
      <c r="H43" s="41"/>
      <c r="I43" s="41"/>
      <c r="J43" s="42"/>
      <c r="K43" s="42"/>
      <c r="L43" s="42"/>
      <c r="M43" s="42"/>
      <c r="N43" s="42"/>
      <c r="O43" s="43"/>
    </row>
    <row r="44" spans="1:16">
      <c r="A44" s="40"/>
      <c r="B44" s="40"/>
      <c r="C44" s="40"/>
      <c r="D44" s="40"/>
      <c r="E44" s="40"/>
      <c r="F44" s="40"/>
      <c r="G44" s="40"/>
      <c r="H44" s="41"/>
      <c r="I44" s="41"/>
      <c r="J44" s="42"/>
      <c r="K44" s="42"/>
      <c r="L44" s="42"/>
      <c r="M44" s="42"/>
      <c r="N44" s="42"/>
      <c r="O44" s="43"/>
    </row>
    <row r="45" spans="1:16" ht="15.75" thickBot="1">
      <c r="A45" s="199" t="s">
        <v>22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44"/>
      <c r="O45" s="44"/>
    </row>
    <row r="46" spans="1:16" ht="27.75" customHeight="1" thickBot="1">
      <c r="A46" s="231" t="s">
        <v>7</v>
      </c>
      <c r="B46" s="209" t="s">
        <v>8</v>
      </c>
      <c r="C46" s="210"/>
      <c r="D46" s="196" t="s">
        <v>9</v>
      </c>
      <c r="E46" s="196" t="s">
        <v>10</v>
      </c>
      <c r="F46" s="196" t="s">
        <v>11</v>
      </c>
      <c r="G46" s="196" t="s">
        <v>37</v>
      </c>
      <c r="H46" s="231" t="s">
        <v>33</v>
      </c>
      <c r="I46" s="231"/>
      <c r="J46" s="196" t="s">
        <v>183</v>
      </c>
      <c r="K46" s="70"/>
      <c r="L46" s="70"/>
      <c r="M46" s="196" t="s">
        <v>12</v>
      </c>
      <c r="N46" s="196" t="s">
        <v>36</v>
      </c>
      <c r="O46" s="202" t="s">
        <v>13</v>
      </c>
    </row>
    <row r="47" spans="1:16" ht="3.75" customHeight="1" thickBot="1">
      <c r="A47" s="232"/>
      <c r="B47" s="211"/>
      <c r="C47" s="212"/>
      <c r="D47" s="200"/>
      <c r="E47" s="200"/>
      <c r="F47" s="200"/>
      <c r="G47" s="197"/>
      <c r="H47" s="200" t="s">
        <v>34</v>
      </c>
      <c r="I47" s="200" t="s">
        <v>35</v>
      </c>
      <c r="J47" s="197"/>
      <c r="K47" s="74"/>
      <c r="L47" s="74"/>
      <c r="M47" s="197"/>
      <c r="N47" s="200"/>
      <c r="O47" s="203"/>
    </row>
    <row r="48" spans="1:16" ht="27.75" customHeight="1" thickBot="1">
      <c r="A48" s="232"/>
      <c r="B48" s="70" t="s">
        <v>15</v>
      </c>
      <c r="C48" s="69" t="s">
        <v>16</v>
      </c>
      <c r="D48" s="200"/>
      <c r="E48" s="200"/>
      <c r="F48" s="200"/>
      <c r="G48" s="236"/>
      <c r="H48" s="201"/>
      <c r="I48" s="201"/>
      <c r="J48" s="197"/>
      <c r="K48" s="71" t="s">
        <v>59</v>
      </c>
      <c r="L48" s="71" t="s">
        <v>60</v>
      </c>
      <c r="M48" s="197"/>
      <c r="N48" s="201"/>
      <c r="O48" s="204"/>
    </row>
    <row r="49" spans="1:18" ht="87.75" customHeight="1" thickBot="1">
      <c r="A49" s="18">
        <f>ENERO!A53+FEBRERO!A49+MARZO!A51</f>
        <v>3</v>
      </c>
      <c r="B49" s="124" t="s">
        <v>112</v>
      </c>
      <c r="C49" s="56" t="s">
        <v>55</v>
      </c>
      <c r="D49" s="56" t="s">
        <v>23</v>
      </c>
      <c r="E49" s="63" t="s">
        <v>140</v>
      </c>
      <c r="F49" s="56" t="s">
        <v>111</v>
      </c>
      <c r="G49" s="58">
        <f>ENERO!G53+FEBRERO!G49+MARZO!G51</f>
        <v>40</v>
      </c>
      <c r="H49" s="58">
        <f>ENERO!H53+FEBRERO!H49+MARZO!H51</f>
        <v>23</v>
      </c>
      <c r="I49" s="58">
        <f>ENERO!I53+FEBRERO!I49+MARZO!I51</f>
        <v>2</v>
      </c>
      <c r="J49" s="58">
        <f>ENERO!J53+FEBRERO!J49+MARZO!J51</f>
        <v>1800000</v>
      </c>
      <c r="K49" s="58">
        <f>ENERO!K53+FEBRERO!K49+MARZO!K51</f>
        <v>16500</v>
      </c>
      <c r="L49" s="58">
        <f>ENERO!L53+FEBRERO!L49+MARZO!L51</f>
        <v>41180.75</v>
      </c>
      <c r="M49" s="58">
        <f>ENERO!M53+FEBRERO!M49+MARZO!M51</f>
        <v>0</v>
      </c>
      <c r="N49" s="58">
        <f>ENERO!N53+FEBRERO!N49+MARZO!N51</f>
        <v>109500</v>
      </c>
      <c r="O49" s="58">
        <f>ENERO!O53+FEBRERO!O49+MARZO!O51</f>
        <v>109500</v>
      </c>
    </row>
    <row r="50" spans="1:18" ht="57.75" thickBot="1">
      <c r="A50" s="18">
        <f>ENERO!A51+FEBRERO!A51+MARZO!A52</f>
        <v>3</v>
      </c>
      <c r="B50" s="56" t="s">
        <v>75</v>
      </c>
      <c r="C50" s="56" t="s">
        <v>96</v>
      </c>
      <c r="D50" s="56" t="s">
        <v>23</v>
      </c>
      <c r="E50" s="63" t="s">
        <v>140</v>
      </c>
      <c r="F50" s="56" t="s">
        <v>141</v>
      </c>
      <c r="G50" s="58">
        <f>ENERO!G51+FEBRERO!G51+MARZO!G52</f>
        <v>40</v>
      </c>
      <c r="H50" s="58">
        <f>ENERO!H51+FEBRERO!H51+MARZO!H52</f>
        <v>4</v>
      </c>
      <c r="I50" s="58">
        <f>ENERO!I51+FEBRERO!I51+MARZO!I52</f>
        <v>0</v>
      </c>
      <c r="J50" s="58">
        <f>ENERO!J51+FEBRERO!J51+MARZO!J52</f>
        <v>1170000</v>
      </c>
      <c r="K50" s="58">
        <f>ENERO!K51+FEBRERO!K51+MARZO!K52</f>
        <v>13700</v>
      </c>
      <c r="L50" s="58">
        <f>ENERO!L51+FEBRERO!L51+MARZO!L52</f>
        <v>22387.75</v>
      </c>
      <c r="M50" s="58">
        <f>ENERO!M51+FEBRERO!M51+MARZO!M52</f>
        <v>0</v>
      </c>
      <c r="N50" s="58">
        <f>ENERO!N51+FEBRERO!N51+MARZO!N52</f>
        <v>53900</v>
      </c>
      <c r="O50" s="58">
        <f>ENERO!O51+FEBRERO!O51+MARZO!O52</f>
        <v>53900</v>
      </c>
    </row>
    <row r="51" spans="1:18" ht="43.5" thickBot="1">
      <c r="A51" s="18">
        <f>FEBRERO!A50</f>
        <v>1</v>
      </c>
      <c r="B51" s="56" t="s">
        <v>118</v>
      </c>
      <c r="C51" s="56" t="s">
        <v>119</v>
      </c>
      <c r="D51" s="56" t="s">
        <v>23</v>
      </c>
      <c r="E51" s="63" t="s">
        <v>140</v>
      </c>
      <c r="F51" s="56" t="s">
        <v>153</v>
      </c>
      <c r="G51" s="58">
        <f>FEBRERO!G50</f>
        <v>32</v>
      </c>
      <c r="H51" s="58">
        <f>FEBRERO!H50</f>
        <v>20</v>
      </c>
      <c r="I51" s="58">
        <f>FEBRERO!I50</f>
        <v>5</v>
      </c>
      <c r="J51" s="58">
        <f>FEBRERO!J50</f>
        <v>770000</v>
      </c>
      <c r="K51" s="58">
        <f>FEBRERO!K50</f>
        <v>5500</v>
      </c>
      <c r="L51" s="58">
        <f>FEBRERO!L50</f>
        <v>20361.04</v>
      </c>
      <c r="M51" s="58">
        <f>FEBRERO!M50</f>
        <v>67000</v>
      </c>
      <c r="N51" s="58">
        <f>FEBRERO!N50</f>
        <v>70600</v>
      </c>
      <c r="O51" s="58">
        <f>FEBRERO!O50</f>
        <v>137600</v>
      </c>
      <c r="R51" s="68"/>
    </row>
    <row r="52" spans="1:18" ht="15.75" thickBot="1">
      <c r="A52" s="19">
        <f>SUM(A49:A51)</f>
        <v>7</v>
      </c>
      <c r="B52" s="176" t="s">
        <v>17</v>
      </c>
      <c r="C52" s="177"/>
      <c r="D52" s="177"/>
      <c r="E52" s="177"/>
      <c r="F52" s="178"/>
      <c r="G52" s="7">
        <f t="shared" ref="G52:O52" si="1">SUM(G49:G51)</f>
        <v>112</v>
      </c>
      <c r="H52" s="7">
        <f t="shared" si="1"/>
        <v>47</v>
      </c>
      <c r="I52" s="7">
        <f t="shared" si="1"/>
        <v>7</v>
      </c>
      <c r="J52" s="61">
        <f t="shared" si="1"/>
        <v>3740000</v>
      </c>
      <c r="K52" s="61">
        <f t="shared" si="1"/>
        <v>35700</v>
      </c>
      <c r="L52" s="61">
        <f t="shared" si="1"/>
        <v>83929.540000000008</v>
      </c>
      <c r="M52" s="15">
        <f t="shared" si="1"/>
        <v>67000</v>
      </c>
      <c r="N52" s="15">
        <f t="shared" si="1"/>
        <v>234000</v>
      </c>
      <c r="O52" s="15">
        <f t="shared" si="1"/>
        <v>301000</v>
      </c>
      <c r="R52" s="68"/>
    </row>
    <row r="53" spans="1:18" ht="15.75" thickBot="1">
      <c r="A53" s="173" t="s">
        <v>18</v>
      </c>
      <c r="B53" s="174"/>
      <c r="C53" s="174"/>
      <c r="D53" s="174"/>
      <c r="E53" s="174"/>
      <c r="F53" s="174"/>
      <c r="G53" s="174"/>
      <c r="H53" s="8"/>
      <c r="I53" s="9"/>
      <c r="J53" s="10"/>
      <c r="K53" s="10"/>
      <c r="L53" s="10"/>
      <c r="M53" s="15">
        <v>0</v>
      </c>
      <c r="N53" s="15">
        <f>N52*-0.1</f>
        <v>-23400</v>
      </c>
      <c r="O53" s="15">
        <f>N53</f>
        <v>-23400</v>
      </c>
    </row>
    <row r="54" spans="1:18" ht="19.5" customHeight="1" thickBot="1">
      <c r="A54" s="176" t="s">
        <v>21</v>
      </c>
      <c r="B54" s="177"/>
      <c r="C54" s="177"/>
      <c r="D54" s="177"/>
      <c r="E54" s="177"/>
      <c r="F54" s="177"/>
      <c r="G54" s="177"/>
      <c r="H54" s="13"/>
      <c r="I54" s="13"/>
      <c r="J54" s="14"/>
      <c r="K54" s="14"/>
      <c r="L54" s="14"/>
      <c r="M54" s="15">
        <f>SUM(M52:M53)</f>
        <v>67000</v>
      </c>
      <c r="N54" s="15">
        <f>SUM(N52:N53)</f>
        <v>210600</v>
      </c>
      <c r="O54" s="15">
        <f>O53+O52</f>
        <v>277600</v>
      </c>
    </row>
    <row r="55" spans="1:18">
      <c r="A55" s="45"/>
      <c r="B55" s="45"/>
      <c r="C55" s="45"/>
      <c r="D55" s="45"/>
      <c r="E55" s="45"/>
      <c r="F55" s="45"/>
      <c r="G55" s="45"/>
      <c r="H55" s="46"/>
      <c r="I55" s="46"/>
      <c r="J55" s="47"/>
      <c r="K55" s="47"/>
      <c r="L55" s="47"/>
      <c r="M55" s="48"/>
      <c r="N55" s="49"/>
      <c r="O55" s="49"/>
    </row>
    <row r="56" spans="1:18">
      <c r="A56" s="40"/>
      <c r="B56" s="40"/>
      <c r="C56" s="40"/>
      <c r="D56" s="40"/>
      <c r="E56" s="40"/>
      <c r="F56" s="40"/>
      <c r="G56" s="40"/>
      <c r="H56" s="41"/>
      <c r="I56" s="41"/>
      <c r="J56" s="50"/>
      <c r="K56" s="50"/>
      <c r="L56" s="50"/>
      <c r="M56" s="51"/>
      <c r="N56" s="43"/>
      <c r="O56" s="43"/>
    </row>
    <row r="57" spans="1:18">
      <c r="A57" s="40"/>
      <c r="B57" s="40"/>
      <c r="C57" s="40"/>
      <c r="D57" s="40"/>
      <c r="E57" s="40"/>
      <c r="F57" s="40"/>
      <c r="G57" s="40"/>
      <c r="H57" s="41"/>
      <c r="I57" s="41"/>
      <c r="J57" s="50"/>
      <c r="K57" s="50"/>
      <c r="L57" s="50"/>
      <c r="M57" s="51"/>
      <c r="N57" s="43"/>
      <c r="O57" s="43"/>
    </row>
    <row r="58" spans="1:18" ht="16.5" customHeight="1" thickBot="1">
      <c r="A58" s="199" t="s">
        <v>40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52"/>
      <c r="O58" s="52"/>
    </row>
    <row r="59" spans="1:18" ht="29.25" customHeight="1" thickBot="1">
      <c r="A59" s="182" t="s">
        <v>7</v>
      </c>
      <c r="B59" s="190" t="s">
        <v>8</v>
      </c>
      <c r="C59" s="191"/>
      <c r="D59" s="183" t="s">
        <v>9</v>
      </c>
      <c r="E59" s="183" t="s">
        <v>10</v>
      </c>
      <c r="F59" s="183" t="s">
        <v>11</v>
      </c>
      <c r="G59" s="183" t="s">
        <v>52</v>
      </c>
      <c r="H59" s="190" t="s">
        <v>33</v>
      </c>
      <c r="I59" s="191"/>
      <c r="J59" s="196" t="s">
        <v>183</v>
      </c>
      <c r="K59" s="77"/>
      <c r="L59" s="77"/>
      <c r="M59" s="183" t="s">
        <v>12</v>
      </c>
      <c r="N59" s="183" t="s">
        <v>36</v>
      </c>
      <c r="O59" s="186" t="s">
        <v>53</v>
      </c>
    </row>
    <row r="60" spans="1:18" ht="13.5" customHeight="1" thickBot="1">
      <c r="A60" s="189"/>
      <c r="B60" s="192"/>
      <c r="C60" s="193"/>
      <c r="D60" s="184"/>
      <c r="E60" s="184"/>
      <c r="F60" s="184"/>
      <c r="G60" s="194"/>
      <c r="H60" s="183" t="s">
        <v>34</v>
      </c>
      <c r="I60" s="183" t="s">
        <v>35</v>
      </c>
      <c r="J60" s="197"/>
      <c r="K60" s="79"/>
      <c r="L60" s="79"/>
      <c r="M60" s="198"/>
      <c r="N60" s="184"/>
      <c r="O60" s="187"/>
    </row>
    <row r="61" spans="1:18" ht="26.25" customHeight="1" thickBot="1">
      <c r="A61" s="244"/>
      <c r="B61" s="77" t="s">
        <v>15</v>
      </c>
      <c r="C61" s="76" t="s">
        <v>16</v>
      </c>
      <c r="D61" s="184"/>
      <c r="E61" s="184"/>
      <c r="F61" s="184"/>
      <c r="G61" s="194"/>
      <c r="H61" s="184"/>
      <c r="I61" s="184"/>
      <c r="J61" s="197"/>
      <c r="K61" s="78" t="s">
        <v>59</v>
      </c>
      <c r="L61" s="78" t="s">
        <v>60</v>
      </c>
      <c r="M61" s="198"/>
      <c r="N61" s="184"/>
      <c r="O61" s="243"/>
    </row>
    <row r="62" spans="1:18" ht="72" thickBot="1">
      <c r="A62" s="18">
        <f>ENERO!A66+FEBRERO!A64+MARZO!A65</f>
        <v>3</v>
      </c>
      <c r="B62" s="56" t="s">
        <v>64</v>
      </c>
      <c r="C62" s="38" t="s">
        <v>170</v>
      </c>
      <c r="D62" s="38" t="s">
        <v>39</v>
      </c>
      <c r="E62" s="63" t="s">
        <v>140</v>
      </c>
      <c r="F62" s="38" t="s">
        <v>171</v>
      </c>
      <c r="G62" s="88">
        <f>ENERO!G66+FEBRERO!G64+MARZO!G65</f>
        <v>56</v>
      </c>
      <c r="H62" s="88">
        <f>ENERO!H66+FEBRERO!H64+MARZO!H65</f>
        <v>0</v>
      </c>
      <c r="I62" s="88">
        <f>ENERO!I66+FEBRERO!I64+MARZO!I65</f>
        <v>0</v>
      </c>
      <c r="J62" s="152">
        <f>ENERO!J66+FEBRERO!J64+MARZO!J65</f>
        <v>1500000</v>
      </c>
      <c r="K62" s="152">
        <f>ENERO!K66+FEBRERO!K64+MARZO!K65</f>
        <v>47400</v>
      </c>
      <c r="L62" s="152">
        <f>ENERO!L66+FEBRERO!L64+MARZO!L65</f>
        <v>151651.15</v>
      </c>
      <c r="M62" s="152">
        <f>ENERO!M66+FEBRERO!M64+MARZO!M65</f>
        <v>10000</v>
      </c>
      <c r="N62" s="152">
        <f>ENERO!N66+FEBRERO!N64+MARZO!N65</f>
        <v>22400</v>
      </c>
      <c r="O62" s="152">
        <f>ENERO!O66+FEBRERO!O64+MARZO!O65</f>
        <v>32400</v>
      </c>
      <c r="Q62" s="68"/>
    </row>
    <row r="63" spans="1:18" ht="49.5" customHeight="1" thickBot="1">
      <c r="A63" s="18">
        <f>ENERO!A67+FEBRERO!A65+MARZO!A66</f>
        <v>3</v>
      </c>
      <c r="B63" s="56" t="s">
        <v>68</v>
      </c>
      <c r="C63" s="38" t="s">
        <v>73</v>
      </c>
      <c r="D63" s="38" t="s">
        <v>39</v>
      </c>
      <c r="E63" s="63" t="s">
        <v>140</v>
      </c>
      <c r="F63" s="38" t="s">
        <v>172</v>
      </c>
      <c r="G63" s="88">
        <f>ENERO!G67+FEBRERO!G65+MARZO!G66</f>
        <v>32</v>
      </c>
      <c r="H63" s="88">
        <f>ENERO!H67+FEBRERO!H65+MARZO!H66</f>
        <v>0</v>
      </c>
      <c r="I63" s="88">
        <f>ENERO!I67+FEBRERO!I65+MARZO!I66</f>
        <v>0</v>
      </c>
      <c r="J63" s="152">
        <f>ENERO!J67+FEBRERO!J65+MARZO!J66</f>
        <v>1710000</v>
      </c>
      <c r="K63" s="152">
        <f>ENERO!K67+FEBRERO!K65+MARZO!K66</f>
        <v>10200</v>
      </c>
      <c r="L63" s="152">
        <f>ENERO!L67+FEBRERO!L65+MARZO!L66</f>
        <v>31800</v>
      </c>
      <c r="M63" s="152">
        <f>ENERO!M67+FEBRERO!M65+MARZO!M66</f>
        <v>0</v>
      </c>
      <c r="N63" s="152">
        <f>ENERO!N67+FEBRERO!N65+MARZO!N66</f>
        <v>33800</v>
      </c>
      <c r="O63" s="152">
        <f>ENERO!O67+FEBRERO!O65+MARZO!O66</f>
        <v>33800</v>
      </c>
    </row>
    <row r="64" spans="1:18" ht="45" customHeight="1" thickBot="1">
      <c r="A64" s="18">
        <f>ENERO!A68+FEBRERO!A66+MARZO!A67</f>
        <v>3</v>
      </c>
      <c r="B64" s="56" t="s">
        <v>64</v>
      </c>
      <c r="C64" s="38" t="s">
        <v>76</v>
      </c>
      <c r="D64" s="38" t="s">
        <v>39</v>
      </c>
      <c r="E64" s="63" t="s">
        <v>140</v>
      </c>
      <c r="F64" s="38" t="s">
        <v>173</v>
      </c>
      <c r="G64" s="88">
        <f>ENERO!G68+FEBRERO!G66+MARZO!G67</f>
        <v>48</v>
      </c>
      <c r="H64" s="88">
        <f>ENERO!H68+FEBRERO!H66+MARZO!H67</f>
        <v>35</v>
      </c>
      <c r="I64" s="88">
        <f>ENERO!I68+FEBRERO!I66+MARZO!I67</f>
        <v>5</v>
      </c>
      <c r="J64" s="152">
        <f>ENERO!J68+FEBRERO!J66+MARZO!J67</f>
        <v>1500000</v>
      </c>
      <c r="K64" s="152">
        <f>ENERO!K68+FEBRERO!K66+MARZO!K67</f>
        <v>13860</v>
      </c>
      <c r="L64" s="152">
        <f>ENERO!L68+FEBRERO!L66+MARZO!L67</f>
        <v>51720</v>
      </c>
      <c r="M64" s="152">
        <f>ENERO!M68+FEBRERO!M66+MARZO!M67</f>
        <v>118000</v>
      </c>
      <c r="N64" s="152">
        <f>ENERO!N68+FEBRERO!N66+MARZO!N67</f>
        <v>56200</v>
      </c>
      <c r="O64" s="152">
        <f>ENERO!O68+FEBRERO!O66+MARZO!O67</f>
        <v>174200</v>
      </c>
    </row>
    <row r="65" spans="1:17" ht="15.75" thickBot="1">
      <c r="A65" s="148">
        <f>SUM(A62:A64)</f>
        <v>9</v>
      </c>
      <c r="B65" s="176" t="s">
        <v>17</v>
      </c>
      <c r="C65" s="177"/>
      <c r="D65" s="177"/>
      <c r="E65" s="177"/>
      <c r="F65" s="178"/>
      <c r="G65" s="37">
        <f t="shared" ref="G65:O65" si="2">SUM(G62:G64)</f>
        <v>136</v>
      </c>
      <c r="H65" s="37">
        <f t="shared" si="2"/>
        <v>35</v>
      </c>
      <c r="I65" s="37">
        <f t="shared" si="2"/>
        <v>5</v>
      </c>
      <c r="J65" s="24">
        <f t="shared" si="2"/>
        <v>4710000</v>
      </c>
      <c r="K65" s="24">
        <f t="shared" si="2"/>
        <v>71460</v>
      </c>
      <c r="L65" s="24">
        <f t="shared" si="2"/>
        <v>235171.15</v>
      </c>
      <c r="M65" s="11">
        <f t="shared" si="2"/>
        <v>128000</v>
      </c>
      <c r="N65" s="11">
        <f t="shared" si="2"/>
        <v>112400</v>
      </c>
      <c r="O65" s="11">
        <f t="shared" si="2"/>
        <v>240400</v>
      </c>
      <c r="P65" s="68" t="s">
        <v>20</v>
      </c>
      <c r="Q65" s="147"/>
    </row>
    <row r="66" spans="1:17" ht="15.75" customHeight="1" thickBot="1">
      <c r="A66" s="173" t="s">
        <v>18</v>
      </c>
      <c r="B66" s="174"/>
      <c r="C66" s="174"/>
      <c r="D66" s="174"/>
      <c r="E66" s="174"/>
      <c r="F66" s="174"/>
      <c r="G66" s="175"/>
      <c r="H66" s="54"/>
      <c r="I66" s="54"/>
      <c r="J66" s="53"/>
      <c r="K66" s="53"/>
      <c r="L66" s="53"/>
      <c r="M66" s="11">
        <v>0</v>
      </c>
      <c r="N66" s="11">
        <f>-0.1*N65</f>
        <v>-11240</v>
      </c>
      <c r="O66" s="12">
        <f>SUM(N66:N66)</f>
        <v>-11240</v>
      </c>
    </row>
    <row r="67" spans="1:17" ht="15.75" thickBot="1">
      <c r="A67" s="176" t="s">
        <v>21</v>
      </c>
      <c r="B67" s="177"/>
      <c r="C67" s="177"/>
      <c r="D67" s="177"/>
      <c r="E67" s="177"/>
      <c r="F67" s="177"/>
      <c r="G67" s="178"/>
      <c r="H67" s="55"/>
      <c r="I67" s="55"/>
      <c r="J67" s="53"/>
      <c r="K67" s="53"/>
      <c r="L67" s="53"/>
      <c r="M67" s="11">
        <f>SUM(M65:M66)</f>
        <v>128000</v>
      </c>
      <c r="N67" s="11">
        <f>SUM(N65:N66)</f>
        <v>101160</v>
      </c>
      <c r="O67" s="11">
        <f>SUM(O65:O66)</f>
        <v>229160</v>
      </c>
    </row>
    <row r="68" spans="1:17">
      <c r="A68" s="40"/>
      <c r="B68" s="40"/>
      <c r="C68" s="40"/>
      <c r="D68" s="40"/>
      <c r="E68" s="40"/>
      <c r="F68" s="40"/>
      <c r="G68" s="40"/>
      <c r="H68" s="41"/>
      <c r="I68" s="41"/>
      <c r="J68" s="42"/>
      <c r="K68" s="42"/>
      <c r="L68" s="42"/>
      <c r="M68" s="42"/>
      <c r="N68" s="42"/>
      <c r="O68" s="43"/>
    </row>
    <row r="69" spans="1:17">
      <c r="A69" s="27"/>
      <c r="B69" s="27"/>
      <c r="C69" s="27"/>
      <c r="D69" s="27"/>
      <c r="E69" s="27"/>
      <c r="F69" s="27"/>
      <c r="G69" s="27"/>
      <c r="H69" s="17"/>
      <c r="I69" s="17"/>
      <c r="J69" s="28"/>
      <c r="K69" s="28"/>
      <c r="L69" s="28"/>
      <c r="M69" s="28"/>
      <c r="N69" s="28"/>
      <c r="O69" s="29"/>
    </row>
    <row r="70" spans="1:17" ht="15.75" customHeight="1" thickBot="1">
      <c r="A70" s="199" t="s">
        <v>54</v>
      </c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31"/>
      <c r="O70" s="31"/>
    </row>
    <row r="71" spans="1:17" ht="26.25" customHeight="1" thickBot="1">
      <c r="A71" s="182" t="s">
        <v>7</v>
      </c>
      <c r="B71" s="190" t="s">
        <v>8</v>
      </c>
      <c r="C71" s="191"/>
      <c r="D71" s="183" t="s">
        <v>9</v>
      </c>
      <c r="E71" s="183" t="s">
        <v>10</v>
      </c>
      <c r="F71" s="183" t="s">
        <v>11</v>
      </c>
      <c r="G71" s="183" t="s">
        <v>52</v>
      </c>
      <c r="H71" s="190" t="s">
        <v>33</v>
      </c>
      <c r="I71" s="191"/>
      <c r="J71" s="196" t="s">
        <v>184</v>
      </c>
      <c r="K71" s="77"/>
      <c r="L71" s="77"/>
      <c r="M71" s="183" t="s">
        <v>12</v>
      </c>
      <c r="N71" s="183" t="s">
        <v>36</v>
      </c>
      <c r="O71" s="186" t="s">
        <v>53</v>
      </c>
    </row>
    <row r="72" spans="1:17" ht="6" customHeight="1" thickBot="1">
      <c r="A72" s="189"/>
      <c r="B72" s="192"/>
      <c r="C72" s="193"/>
      <c r="D72" s="184"/>
      <c r="E72" s="184"/>
      <c r="F72" s="184"/>
      <c r="G72" s="194"/>
      <c r="H72" s="183" t="s">
        <v>34</v>
      </c>
      <c r="I72" s="183" t="s">
        <v>35</v>
      </c>
      <c r="J72" s="197"/>
      <c r="K72" s="79"/>
      <c r="L72" s="79"/>
      <c r="M72" s="198"/>
      <c r="N72" s="184"/>
      <c r="O72" s="187"/>
    </row>
    <row r="73" spans="1:17" ht="43.5" thickBot="1">
      <c r="A73" s="189"/>
      <c r="B73" s="77" t="s">
        <v>15</v>
      </c>
      <c r="C73" s="76" t="s">
        <v>16</v>
      </c>
      <c r="D73" s="184"/>
      <c r="E73" s="184"/>
      <c r="F73" s="184"/>
      <c r="G73" s="195"/>
      <c r="H73" s="185"/>
      <c r="I73" s="185"/>
      <c r="J73" s="197"/>
      <c r="K73" s="78" t="s">
        <v>59</v>
      </c>
      <c r="L73" s="78" t="s">
        <v>61</v>
      </c>
      <c r="M73" s="198"/>
      <c r="N73" s="185"/>
      <c r="O73" s="188"/>
    </row>
    <row r="74" spans="1:17" ht="63.75" thickBot="1">
      <c r="A74" s="18">
        <f>ENERO!A79+FEBRERO!A83+MARZO!A83+MARZO!A84</f>
        <v>4</v>
      </c>
      <c r="B74" s="125" t="s">
        <v>63</v>
      </c>
      <c r="C74" s="126" t="s">
        <v>116</v>
      </c>
      <c r="D74" s="38" t="s">
        <v>31</v>
      </c>
      <c r="E74" s="63" t="s">
        <v>140</v>
      </c>
      <c r="F74" s="125" t="s">
        <v>113</v>
      </c>
      <c r="G74" s="20">
        <f>ENERO!G79+FEBRERO!G83+MARZO!G83+MARZO!G84</f>
        <v>24</v>
      </c>
      <c r="H74" s="20">
        <f>ENERO!H79+FEBRERO!H83+MARZO!H83+MARZO!H84</f>
        <v>14</v>
      </c>
      <c r="I74" s="20">
        <f>ENERO!I79+FEBRERO!I83+MARZO!I83+MARZO!I84</f>
        <v>0</v>
      </c>
      <c r="J74" s="20">
        <f>ENERO!J79+FEBRERO!J83+MARZO!J83+MARZO!J84</f>
        <v>0</v>
      </c>
      <c r="K74" s="150">
        <f>ENERO!K79+FEBRERO!K83+MARZO!K83+MARZO!K84</f>
        <v>12000</v>
      </c>
      <c r="L74" s="150">
        <f>ENERO!L79+FEBRERO!L83+MARZO!L83+MARZO!L84</f>
        <v>11150</v>
      </c>
      <c r="M74" s="150">
        <f>ENERO!M79+FEBRERO!M83+MARZO!M83+MARZO!M84</f>
        <v>0</v>
      </c>
      <c r="N74" s="150">
        <f>ENERO!N79+FEBRERO!N83+MARZO!N83+MARZO!N84</f>
        <v>76800</v>
      </c>
      <c r="O74" s="150">
        <f>ENERO!O79+FEBRERO!O83+MARZO!O83+MARZO!O84</f>
        <v>76800</v>
      </c>
    </row>
    <row r="75" spans="1:17" ht="48" thickBot="1">
      <c r="A75" s="80">
        <f>ENERO!A80+ENERO!A81+FEBRERO!A84+FEBRERO!A85+MARZO!A85</f>
        <v>5</v>
      </c>
      <c r="B75" s="125" t="s">
        <v>114</v>
      </c>
      <c r="C75" s="126" t="s">
        <v>117</v>
      </c>
      <c r="D75" s="81" t="s">
        <v>62</v>
      </c>
      <c r="E75" s="63" t="s">
        <v>140</v>
      </c>
      <c r="F75" s="125" t="s">
        <v>90</v>
      </c>
      <c r="G75" s="81">
        <f>ENERO!G80+ENERO!G81+FEBRERO!G84+FEBRERO!G85+MARZO!G85</f>
        <v>80</v>
      </c>
      <c r="H75" s="81">
        <f>ENERO!H80+ENERO!H81+FEBRERO!H84+FEBRERO!H85+MARZO!H85</f>
        <v>38</v>
      </c>
      <c r="I75" s="81">
        <f>ENERO!I80+ENERO!I81+FEBRERO!I84+FEBRERO!I85+MARZO!I85</f>
        <v>13</v>
      </c>
      <c r="J75" s="81">
        <f>ENERO!J80+ENERO!J81+FEBRERO!J84+FEBRERO!J85+MARZO!J85</f>
        <v>0</v>
      </c>
      <c r="K75" s="151">
        <f>ENERO!K80+ENERO!K81+FEBRERO!K84+FEBRERO!K85+MARZO!K85</f>
        <v>23800</v>
      </c>
      <c r="L75" s="151">
        <f>ENERO!L80+ENERO!L81+FEBRERO!L84+FEBRERO!L85+MARZO!L85</f>
        <v>42500</v>
      </c>
      <c r="M75" s="151">
        <f>ENERO!M80+ENERO!M81+FEBRERO!M84+FEBRERO!M85+MARZO!M85</f>
        <v>22000</v>
      </c>
      <c r="N75" s="151">
        <f>ENERO!N80+ENERO!N81+FEBRERO!N84+FEBRERO!N85+MARZO!N85</f>
        <v>220000</v>
      </c>
      <c r="O75" s="151">
        <f>ENERO!O80+ENERO!O81+FEBRERO!O84+FEBRERO!O85+MARZO!O85</f>
        <v>242000</v>
      </c>
      <c r="P75" s="137"/>
      <c r="Q75" s="147"/>
    </row>
    <row r="76" spans="1:17" ht="16.5" hidden="1" thickBot="1">
      <c r="A76" s="80"/>
      <c r="B76" s="125"/>
      <c r="C76" s="82"/>
      <c r="D76" s="81"/>
      <c r="E76" s="63"/>
      <c r="F76" s="81"/>
      <c r="G76" s="81"/>
      <c r="H76" s="81"/>
      <c r="I76" s="81"/>
      <c r="J76" s="83"/>
      <c r="K76" s="84"/>
      <c r="L76" s="84"/>
      <c r="M76" s="85"/>
      <c r="N76" s="86"/>
      <c r="O76" s="5">
        <f>SUM(M76:N76)</f>
        <v>0</v>
      </c>
    </row>
    <row r="77" spans="1:17" ht="15.75" hidden="1" thickBot="1">
      <c r="A77" s="18">
        <v>0</v>
      </c>
      <c r="B77" s="38"/>
      <c r="C77" s="87"/>
      <c r="D77" s="38"/>
      <c r="E77" s="39"/>
      <c r="F77" s="38"/>
      <c r="G77" s="20"/>
      <c r="H77" s="20"/>
      <c r="I77" s="20"/>
      <c r="J77" s="5"/>
      <c r="K77" s="21"/>
      <c r="L77" s="21"/>
      <c r="M77" s="21"/>
      <c r="N77" s="5"/>
      <c r="O77" s="5">
        <f t="shared" ref="O77" si="3">SUM(M77:N77)</f>
        <v>0</v>
      </c>
    </row>
    <row r="78" spans="1:17" ht="15.75" thickBot="1">
      <c r="A78" s="148">
        <f>SUM(A74:A77)</f>
        <v>9</v>
      </c>
      <c r="B78" s="176" t="s">
        <v>17</v>
      </c>
      <c r="C78" s="177"/>
      <c r="D78" s="177"/>
      <c r="E78" s="177"/>
      <c r="F78" s="178"/>
      <c r="G78" s="37">
        <f>SUM(G74:G77)</f>
        <v>104</v>
      </c>
      <c r="H78" s="37">
        <f t="shared" ref="H78:I78" si="4">SUM(H74:H77)</f>
        <v>52</v>
      </c>
      <c r="I78" s="37">
        <f t="shared" si="4"/>
        <v>13</v>
      </c>
      <c r="J78" s="24">
        <f>SUM(J74:J77)</f>
        <v>0</v>
      </c>
      <c r="K78" s="24">
        <f>SUM(K74:K77)</f>
        <v>35800</v>
      </c>
      <c r="L78" s="24">
        <f>SUM(L74:L77)</f>
        <v>53650</v>
      </c>
      <c r="M78" s="24">
        <f>SUM(M74:M77)</f>
        <v>22000</v>
      </c>
      <c r="N78" s="24">
        <f t="shared" ref="N78" si="5">SUM(N74:N77)</f>
        <v>296800</v>
      </c>
      <c r="O78" s="24">
        <f>SUM(O74:O77)</f>
        <v>318800</v>
      </c>
    </row>
    <row r="79" spans="1:17" ht="22.5" customHeight="1" thickBot="1">
      <c r="A79" s="173" t="s">
        <v>18</v>
      </c>
      <c r="B79" s="174"/>
      <c r="C79" s="174"/>
      <c r="D79" s="174"/>
      <c r="E79" s="174"/>
      <c r="F79" s="174"/>
      <c r="G79" s="175"/>
      <c r="H79" s="25"/>
      <c r="I79" s="25"/>
      <c r="J79" s="11"/>
      <c r="K79" s="11"/>
      <c r="L79" s="11"/>
      <c r="M79" s="11">
        <v>0</v>
      </c>
      <c r="N79" s="11">
        <f>-0.1*N78</f>
        <v>-29680</v>
      </c>
      <c r="O79" s="12">
        <f>SUM(N79:N79)</f>
        <v>-29680</v>
      </c>
    </row>
    <row r="80" spans="1:17" ht="20.25" customHeight="1" thickBot="1">
      <c r="A80" s="176" t="s">
        <v>21</v>
      </c>
      <c r="B80" s="177"/>
      <c r="C80" s="177"/>
      <c r="D80" s="177"/>
      <c r="E80" s="177"/>
      <c r="F80" s="177"/>
      <c r="G80" s="178"/>
      <c r="H80" s="26"/>
      <c r="I80" s="26"/>
      <c r="J80" s="11"/>
      <c r="K80" s="11"/>
      <c r="L80" s="11"/>
      <c r="M80" s="11">
        <f>SUM(M78:M79)</f>
        <v>22000</v>
      </c>
      <c r="N80" s="11">
        <f>SUM(N78:N79)</f>
        <v>267120</v>
      </c>
      <c r="O80" s="11">
        <f>SUM(O78:O79)</f>
        <v>289120</v>
      </c>
    </row>
    <row r="81" spans="1:15">
      <c r="A81" s="27"/>
      <c r="B81" s="27"/>
      <c r="C81" s="27"/>
      <c r="D81" s="27"/>
      <c r="E81" s="27"/>
      <c r="F81" s="27"/>
      <c r="G81" s="27"/>
      <c r="H81" s="17"/>
      <c r="I81" s="17"/>
      <c r="J81" s="28"/>
      <c r="K81" s="28"/>
      <c r="L81" s="28"/>
      <c r="M81" s="28"/>
      <c r="N81" s="28"/>
      <c r="O81" s="29"/>
    </row>
    <row r="82" spans="1:15">
      <c r="A82" s="27"/>
      <c r="B82" s="27"/>
      <c r="C82" s="27"/>
      <c r="D82" s="27"/>
      <c r="E82" s="27"/>
      <c r="F82" s="27"/>
      <c r="G82" s="27"/>
      <c r="H82" s="17"/>
      <c r="I82" s="17"/>
      <c r="J82" s="28"/>
      <c r="K82" s="28"/>
      <c r="L82" s="28"/>
      <c r="M82" s="28"/>
      <c r="N82" s="28" t="s">
        <v>20</v>
      </c>
      <c r="O82" s="29"/>
    </row>
    <row r="83" spans="1:15" ht="15.75" thickBot="1">
      <c r="A83" s="27"/>
      <c r="B83" s="27"/>
      <c r="C83" s="27"/>
      <c r="D83" s="27"/>
      <c r="E83" s="27"/>
      <c r="F83" s="27"/>
      <c r="G83" s="27"/>
      <c r="H83" s="17"/>
      <c r="I83" s="17"/>
      <c r="J83" s="28"/>
      <c r="K83" s="28"/>
      <c r="L83" s="28"/>
      <c r="M83" s="28"/>
      <c r="N83" s="28"/>
      <c r="O83" s="29"/>
    </row>
    <row r="84" spans="1:15" ht="30.75" customHeight="1" thickBot="1">
      <c r="A84" s="182" t="s">
        <v>24</v>
      </c>
      <c r="B84" s="182"/>
      <c r="C84" s="182"/>
      <c r="D84" s="182" t="s">
        <v>127</v>
      </c>
      <c r="E84" s="182"/>
      <c r="F84" s="182" t="s">
        <v>136</v>
      </c>
      <c r="G84" s="182"/>
      <c r="H84" s="17"/>
      <c r="I84" s="17"/>
      <c r="J84" s="224" t="s">
        <v>138</v>
      </c>
      <c r="K84" s="225"/>
      <c r="L84" s="225"/>
      <c r="M84" s="225"/>
      <c r="N84" s="225"/>
      <c r="O84" s="226"/>
    </row>
    <row r="85" spans="1:15" ht="34.5" customHeight="1" thickBot="1">
      <c r="A85" s="235" t="s">
        <v>49</v>
      </c>
      <c r="B85" s="235"/>
      <c r="C85" s="235"/>
      <c r="D85" s="169">
        <v>8000000</v>
      </c>
      <c r="E85" s="170"/>
      <c r="F85" s="171">
        <f>MARZO!F93+FEBRERO!F93+ENERO!F89</f>
        <v>1324993</v>
      </c>
      <c r="G85" s="171"/>
      <c r="H85" s="17"/>
      <c r="I85" s="17"/>
      <c r="J85" s="91" t="s">
        <v>97</v>
      </c>
      <c r="K85" s="92" t="s">
        <v>98</v>
      </c>
      <c r="L85" s="93" t="s">
        <v>99</v>
      </c>
      <c r="M85" s="93" t="s">
        <v>181</v>
      </c>
      <c r="N85" s="94" t="s">
        <v>100</v>
      </c>
      <c r="O85" s="95" t="s">
        <v>21</v>
      </c>
    </row>
    <row r="86" spans="1:15" ht="20.100000000000001" customHeight="1" thickBot="1">
      <c r="A86" s="235" t="s">
        <v>25</v>
      </c>
      <c r="B86" s="235"/>
      <c r="C86" s="235"/>
      <c r="D86" s="168"/>
      <c r="E86" s="168"/>
      <c r="F86" s="245">
        <f>MARZO!F94+FEBRERO!F94+ENERO!F90</f>
        <v>11</v>
      </c>
      <c r="G86" s="246"/>
      <c r="H86" s="17"/>
      <c r="I86" s="17"/>
      <c r="J86" s="96" t="s">
        <v>60</v>
      </c>
      <c r="K86" s="97">
        <f>L40</f>
        <v>100500</v>
      </c>
      <c r="L86" s="97">
        <f>L78</f>
        <v>53650</v>
      </c>
      <c r="M86" s="97">
        <f>L65</f>
        <v>235171.15</v>
      </c>
      <c r="N86" s="98">
        <f>L52</f>
        <v>83929.540000000008</v>
      </c>
      <c r="O86" s="99">
        <f>SUM(K86:N86)</f>
        <v>473250.69000000006</v>
      </c>
    </row>
    <row r="87" spans="1:15" ht="20.100000000000001" customHeight="1" thickBot="1">
      <c r="A87" s="162" t="s">
        <v>26</v>
      </c>
      <c r="B87" s="163"/>
      <c r="C87" s="164"/>
      <c r="D87" s="166"/>
      <c r="E87" s="167"/>
      <c r="F87" s="245">
        <f>A78+A65+A52+A40</f>
        <v>37</v>
      </c>
      <c r="G87" s="246"/>
      <c r="H87" s="17"/>
      <c r="I87" s="17"/>
      <c r="J87" s="100" t="s">
        <v>101</v>
      </c>
      <c r="K87" s="101">
        <f>K40</f>
        <v>44700</v>
      </c>
      <c r="L87" s="97">
        <f>K78</f>
        <v>35800</v>
      </c>
      <c r="M87" s="101">
        <f>K65</f>
        <v>71460</v>
      </c>
      <c r="N87" s="102">
        <f>K52</f>
        <v>35700</v>
      </c>
      <c r="O87" s="103">
        <f t="shared" ref="O87:O89" si="6">SUM(K87:N87)</f>
        <v>187660</v>
      </c>
    </row>
    <row r="88" spans="1:15" ht="20.100000000000001" customHeight="1" thickBot="1">
      <c r="A88" s="235" t="s">
        <v>27</v>
      </c>
      <c r="B88" s="235"/>
      <c r="C88" s="235"/>
      <c r="D88" s="165"/>
      <c r="E88" s="165"/>
      <c r="F88" s="245">
        <f>I78+H78+I65+H65+I52+H52+I40+H40</f>
        <v>255</v>
      </c>
      <c r="G88" s="246"/>
      <c r="H88" s="17"/>
      <c r="I88" s="17"/>
      <c r="J88" s="104" t="s">
        <v>102</v>
      </c>
      <c r="K88" s="105">
        <f>O42</f>
        <v>529113</v>
      </c>
      <c r="L88" s="105">
        <f>O80</f>
        <v>289120</v>
      </c>
      <c r="M88" s="105">
        <f>O67</f>
        <v>229160</v>
      </c>
      <c r="N88" s="106">
        <f>O54</f>
        <v>277600</v>
      </c>
      <c r="O88" s="107">
        <f>SUM(K88:N88)</f>
        <v>1324993</v>
      </c>
    </row>
    <row r="89" spans="1:15" ht="20.100000000000001" customHeight="1" thickBot="1">
      <c r="A89" s="235" t="s">
        <v>38</v>
      </c>
      <c r="B89" s="235"/>
      <c r="C89" s="235"/>
      <c r="D89" s="165"/>
      <c r="E89" s="165"/>
      <c r="F89" s="245">
        <f>G78+G65+G52+G40</f>
        <v>448</v>
      </c>
      <c r="G89" s="246"/>
      <c r="H89" s="28"/>
      <c r="I89" s="28"/>
      <c r="J89" s="108" t="s">
        <v>21</v>
      </c>
      <c r="K89" s="109">
        <f>SUM(K86:K88)</f>
        <v>674313</v>
      </c>
      <c r="L89" s="109">
        <f t="shared" ref="L89:N89" si="7">SUM(L86:L88)</f>
        <v>378570</v>
      </c>
      <c r="M89" s="109">
        <f t="shared" si="7"/>
        <v>535791.15</v>
      </c>
      <c r="N89" s="110">
        <f t="shared" si="7"/>
        <v>397229.54000000004</v>
      </c>
      <c r="O89" s="111">
        <f t="shared" si="6"/>
        <v>1985903.69</v>
      </c>
    </row>
    <row r="90" spans="1:15" ht="20.100000000000001" customHeight="1" thickBot="1">
      <c r="A90" s="234" t="s">
        <v>28</v>
      </c>
      <c r="B90" s="234"/>
      <c r="C90" s="234"/>
      <c r="D90" s="161"/>
      <c r="E90" s="161"/>
      <c r="F90" s="245">
        <f>M78+M65+M52+M40</f>
        <v>627313</v>
      </c>
      <c r="G90" s="246"/>
      <c r="H90" s="28"/>
      <c r="I90" s="28"/>
    </row>
    <row r="91" spans="1:15" ht="20.100000000000001" customHeight="1" thickBot="1">
      <c r="A91" s="234" t="s">
        <v>29</v>
      </c>
      <c r="B91" s="234"/>
      <c r="C91" s="234"/>
      <c r="D91" s="161"/>
      <c r="E91" s="161"/>
      <c r="F91" s="245">
        <f>N78+N65+N52+N40</f>
        <v>775200</v>
      </c>
      <c r="G91" s="246"/>
      <c r="H91" s="28"/>
      <c r="I91" s="28"/>
      <c r="J91" s="221" t="s">
        <v>137</v>
      </c>
      <c r="K91" s="222"/>
      <c r="L91" s="222"/>
      <c r="M91" s="222"/>
      <c r="N91" s="222"/>
      <c r="O91" s="223"/>
    </row>
    <row r="92" spans="1:15" ht="31.5" customHeight="1" thickBot="1">
      <c r="A92" s="234" t="s">
        <v>30</v>
      </c>
      <c r="B92" s="234"/>
      <c r="C92" s="234"/>
      <c r="D92" s="161"/>
      <c r="E92" s="161"/>
      <c r="F92" s="245">
        <f>N79+N66+N53+N41</f>
        <v>-77520</v>
      </c>
      <c r="G92" s="246"/>
      <c r="H92" s="28"/>
      <c r="I92" s="28"/>
      <c r="J92" s="91" t="s">
        <v>97</v>
      </c>
      <c r="K92" s="92" t="s">
        <v>98</v>
      </c>
      <c r="L92" s="93" t="s">
        <v>99</v>
      </c>
      <c r="M92" s="93" t="s">
        <v>181</v>
      </c>
      <c r="N92" s="94" t="s">
        <v>100</v>
      </c>
      <c r="O92" s="95" t="s">
        <v>21</v>
      </c>
    </row>
    <row r="93" spans="1:15" ht="20.100000000000001" customHeight="1" thickBot="1">
      <c r="A93" s="233" t="s">
        <v>57</v>
      </c>
      <c r="B93" s="233"/>
      <c r="C93" s="233"/>
      <c r="D93" s="157">
        <f>+D90+D91+D92</f>
        <v>0</v>
      </c>
      <c r="E93" s="157"/>
      <c r="F93" s="247">
        <f>F90+F91+F92</f>
        <v>1324993</v>
      </c>
      <c r="G93" s="248"/>
      <c r="H93" s="28"/>
      <c r="I93" s="28"/>
      <c r="J93" s="112" t="s">
        <v>25</v>
      </c>
      <c r="K93" s="113">
        <f>MARZO!K101+FEBRERO!K101+ENERO!K96</f>
        <v>5</v>
      </c>
      <c r="L93" s="113">
        <f>MARZO!L101+FEBRERO!L101+ENERO!L96</f>
        <v>1</v>
      </c>
      <c r="M93" s="113">
        <f>MARZO!M101+FEBRERO!M101+ENERO!M96</f>
        <v>1</v>
      </c>
      <c r="N93" s="113">
        <f>MARZO!N101+FEBRERO!N101+ENERO!N96</f>
        <v>4</v>
      </c>
      <c r="O93" s="116">
        <f>SUM(K93:N93)</f>
        <v>11</v>
      </c>
    </row>
    <row r="94" spans="1:15" ht="20.100000000000001" customHeight="1">
      <c r="A94" s="1"/>
      <c r="B94" s="1"/>
      <c r="C94" s="1"/>
      <c r="D94" s="1"/>
      <c r="E94" s="1"/>
      <c r="F94" s="1"/>
      <c r="G94" s="1"/>
      <c r="H94" s="1"/>
      <c r="I94" s="1"/>
      <c r="J94" s="117" t="s">
        <v>103</v>
      </c>
      <c r="K94" s="118">
        <f>A40</f>
        <v>12</v>
      </c>
      <c r="L94" s="114">
        <f>A78</f>
        <v>9</v>
      </c>
      <c r="M94" s="119">
        <f>A65</f>
        <v>9</v>
      </c>
      <c r="N94" s="120">
        <f>A52</f>
        <v>7</v>
      </c>
      <c r="O94" s="116">
        <f t="shared" ref="O94:O98" si="8">SUM(K94:N94)</f>
        <v>37</v>
      </c>
    </row>
    <row r="95" spans="1:15" ht="29.25">
      <c r="A95" s="1"/>
      <c r="B95" s="1"/>
      <c r="C95" s="1"/>
      <c r="D95" s="1"/>
      <c r="E95" s="1"/>
      <c r="F95" s="32" t="s">
        <v>20</v>
      </c>
      <c r="G95" s="1"/>
      <c r="H95" s="1"/>
      <c r="I95" s="1"/>
      <c r="J95" s="104" t="s">
        <v>104</v>
      </c>
      <c r="K95" s="118">
        <f>H40+I40</f>
        <v>96</v>
      </c>
      <c r="L95" s="114">
        <f>H78+I78</f>
        <v>65</v>
      </c>
      <c r="M95" s="119">
        <f>H65+I65</f>
        <v>40</v>
      </c>
      <c r="N95" s="120">
        <f>H52+I52</f>
        <v>54</v>
      </c>
      <c r="O95" s="116">
        <f t="shared" si="8"/>
        <v>255</v>
      </c>
    </row>
    <row r="96" spans="1:15">
      <c r="A96" s="1"/>
      <c r="B96" s="1"/>
      <c r="C96" s="1"/>
      <c r="D96" s="1"/>
      <c r="E96" s="1"/>
      <c r="F96" s="1"/>
      <c r="G96" s="1"/>
      <c r="H96" s="1"/>
      <c r="I96" s="1"/>
      <c r="J96" s="104" t="s">
        <v>105</v>
      </c>
      <c r="K96" s="118">
        <f>G40</f>
        <v>96</v>
      </c>
      <c r="L96" s="114">
        <f>G78</f>
        <v>104</v>
      </c>
      <c r="M96" s="119">
        <f>G65</f>
        <v>136</v>
      </c>
      <c r="N96" s="120">
        <f>G52</f>
        <v>112</v>
      </c>
      <c r="O96" s="116">
        <f t="shared" si="8"/>
        <v>448</v>
      </c>
    </row>
    <row r="97" spans="1:15">
      <c r="A97" s="1"/>
      <c r="B97" s="1"/>
      <c r="C97" s="1"/>
      <c r="D97" s="1"/>
      <c r="E97" s="1"/>
      <c r="F97" s="1"/>
      <c r="G97" s="1"/>
      <c r="H97" s="1"/>
      <c r="I97" s="1"/>
      <c r="J97" s="104" t="s">
        <v>106</v>
      </c>
      <c r="K97" s="121">
        <f>M40</f>
        <v>410313</v>
      </c>
      <c r="L97" s="114">
        <f>M80</f>
        <v>22000</v>
      </c>
      <c r="M97" s="119">
        <f>M65</f>
        <v>128000</v>
      </c>
      <c r="N97" s="102">
        <f>M54</f>
        <v>67000</v>
      </c>
      <c r="O97" s="116">
        <f t="shared" si="8"/>
        <v>627313</v>
      </c>
    </row>
    <row r="98" spans="1:15">
      <c r="A98" s="1"/>
      <c r="B98" s="1"/>
      <c r="C98" s="1"/>
      <c r="D98" s="1"/>
      <c r="E98" s="1"/>
      <c r="F98" s="1"/>
      <c r="G98" s="1"/>
      <c r="H98" s="1"/>
      <c r="I98" s="1"/>
      <c r="J98" s="104" t="s">
        <v>107</v>
      </c>
      <c r="K98" s="122">
        <f>N42</f>
        <v>118800</v>
      </c>
      <c r="L98" s="105">
        <f>N80</f>
        <v>267120</v>
      </c>
      <c r="M98" s="105">
        <f>N67</f>
        <v>101160</v>
      </c>
      <c r="N98" s="106">
        <f>N54</f>
        <v>210600</v>
      </c>
      <c r="O98" s="116">
        <f t="shared" si="8"/>
        <v>697680</v>
      </c>
    </row>
    <row r="99" spans="1:15" ht="15.75" thickBot="1">
      <c r="A99" s="1"/>
      <c r="B99" s="1"/>
      <c r="C99" s="1"/>
      <c r="D99" s="1"/>
      <c r="E99" s="1"/>
      <c r="F99" s="1"/>
      <c r="G99" s="1"/>
      <c r="H99" s="1"/>
      <c r="I99" s="1"/>
      <c r="J99" s="108" t="s">
        <v>21</v>
      </c>
      <c r="K99" s="123">
        <f>K97+K98</f>
        <v>529113</v>
      </c>
      <c r="L99" s="109">
        <f>L97+L98</f>
        <v>289120</v>
      </c>
      <c r="M99" s="109">
        <f t="shared" ref="M99:O99" si="9">M97+M98</f>
        <v>229160</v>
      </c>
      <c r="N99" s="109">
        <f t="shared" si="9"/>
        <v>277600</v>
      </c>
      <c r="O99" s="109">
        <f t="shared" si="9"/>
        <v>1324993</v>
      </c>
    </row>
    <row r="100" spans="1: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</sheetData>
  <mergeCells count="112">
    <mergeCell ref="J91:O91"/>
    <mergeCell ref="A33:A35"/>
    <mergeCell ref="J33:J35"/>
    <mergeCell ref="A41:G41"/>
    <mergeCell ref="A32:O32"/>
    <mergeCell ref="A17:O17"/>
    <mergeCell ref="A20:O20"/>
    <mergeCell ref="A1:O1"/>
    <mergeCell ref="A3:O3"/>
    <mergeCell ref="A4:O4"/>
    <mergeCell ref="A6:O6"/>
    <mergeCell ref="A18:F18"/>
    <mergeCell ref="A13:N13"/>
    <mergeCell ref="A11:N11"/>
    <mergeCell ref="A8:N9"/>
    <mergeCell ref="A14:C14"/>
    <mergeCell ref="A23:O23"/>
    <mergeCell ref="A25:O25"/>
    <mergeCell ref="A30:O30"/>
    <mergeCell ref="O33:O35"/>
    <mergeCell ref="N33:N35"/>
    <mergeCell ref="M33:M35"/>
    <mergeCell ref="H33:I33"/>
    <mergeCell ref="G33:G35"/>
    <mergeCell ref="F33:F35"/>
    <mergeCell ref="A79:G79"/>
    <mergeCell ref="A80:G80"/>
    <mergeCell ref="M46:M48"/>
    <mergeCell ref="N46:N48"/>
    <mergeCell ref="O46:O48"/>
    <mergeCell ref="H47:H48"/>
    <mergeCell ref="I47:I48"/>
    <mergeCell ref="A45:M45"/>
    <mergeCell ref="B46:C47"/>
    <mergeCell ref="D46:D48"/>
    <mergeCell ref="E46:E48"/>
    <mergeCell ref="F46:F48"/>
    <mergeCell ref="G46:G48"/>
    <mergeCell ref="A46:A48"/>
    <mergeCell ref="H46:I46"/>
    <mergeCell ref="J46:J48"/>
    <mergeCell ref="E33:E35"/>
    <mergeCell ref="D33:D35"/>
    <mergeCell ref="B33:C34"/>
    <mergeCell ref="N71:N73"/>
    <mergeCell ref="O71:O73"/>
    <mergeCell ref="H72:H73"/>
    <mergeCell ref="I72:I73"/>
    <mergeCell ref="A92:C92"/>
    <mergeCell ref="D92:E92"/>
    <mergeCell ref="F92:G92"/>
    <mergeCell ref="A93:C93"/>
    <mergeCell ref="D93:E93"/>
    <mergeCell ref="F93:G93"/>
    <mergeCell ref="D86:E86"/>
    <mergeCell ref="F86:G86"/>
    <mergeCell ref="A87:C87"/>
    <mergeCell ref="D87:E87"/>
    <mergeCell ref="F87:G87"/>
    <mergeCell ref="A90:C90"/>
    <mergeCell ref="D90:E90"/>
    <mergeCell ref="F90:G90"/>
    <mergeCell ref="A91:C91"/>
    <mergeCell ref="D91:E91"/>
    <mergeCell ref="F91:G91"/>
    <mergeCell ref="A89:C89"/>
    <mergeCell ref="D89:E89"/>
    <mergeCell ref="F89:G89"/>
    <mergeCell ref="A88:C88"/>
    <mergeCell ref="D88:E88"/>
    <mergeCell ref="F88:G88"/>
    <mergeCell ref="A86:C86"/>
    <mergeCell ref="A85:C85"/>
    <mergeCell ref="D85:E85"/>
    <mergeCell ref="F85:G85"/>
    <mergeCell ref="A70:M70"/>
    <mergeCell ref="H71:I71"/>
    <mergeCell ref="J71:J73"/>
    <mergeCell ref="M71:M73"/>
    <mergeCell ref="H59:I59"/>
    <mergeCell ref="J59:J61"/>
    <mergeCell ref="M59:M61"/>
    <mergeCell ref="N59:N61"/>
    <mergeCell ref="O59:O61"/>
    <mergeCell ref="H60:H61"/>
    <mergeCell ref="I60:I61"/>
    <mergeCell ref="A58:M58"/>
    <mergeCell ref="A59:A61"/>
    <mergeCell ref="B59:C60"/>
    <mergeCell ref="J84:O84"/>
    <mergeCell ref="B52:F52"/>
    <mergeCell ref="A53:G53"/>
    <mergeCell ref="A54:G54"/>
    <mergeCell ref="A84:C84"/>
    <mergeCell ref="D84:E84"/>
    <mergeCell ref="F84:G84"/>
    <mergeCell ref="A71:A73"/>
    <mergeCell ref="B71:C72"/>
    <mergeCell ref="D71:D73"/>
    <mergeCell ref="E71:E73"/>
    <mergeCell ref="F71:F73"/>
    <mergeCell ref="G71:G73"/>
    <mergeCell ref="B78:F78"/>
    <mergeCell ref="B40:F40"/>
    <mergeCell ref="A42:G42"/>
    <mergeCell ref="D59:D61"/>
    <mergeCell ref="E59:E61"/>
    <mergeCell ref="F59:F61"/>
    <mergeCell ref="G59:G61"/>
    <mergeCell ref="B65:F65"/>
    <mergeCell ref="A66:G66"/>
    <mergeCell ref="A67:G67"/>
  </mergeCells>
  <conditionalFormatting sqref="K86:N8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{B43811C5-D440-4AA1-A66C-BBECD47FACB3}</x14:id>
        </ext>
      </extLst>
    </cfRule>
  </conditionalFormatting>
  <conditionalFormatting sqref="K93:N9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{87534274-892C-497E-8239-E1AC355EC9A7}</x14:id>
        </ext>
      </extLst>
    </cfRule>
  </conditionalFormatting>
  <conditionalFormatting sqref="K99:O9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55" orientation="landscape" r:id="rId1"/>
  <rowBreaks count="3" manualBreakCount="3">
    <brk id="43" max="14" man="1"/>
    <brk id="56" max="14" man="1"/>
    <brk id="68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3811C5-D440-4AA1-A66C-BBECD47FAC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K86:N88</xm:sqref>
        </x14:conditionalFormatting>
        <x14:conditionalFormatting xmlns:xm="http://schemas.microsoft.com/office/excel/2006/main">
          <x14:cfRule type="dataBar" id="{87534274-892C-497E-8239-E1AC355EC9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K93:N98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ENERO</vt:lpstr>
      <vt:lpstr>FEBRERO</vt:lpstr>
      <vt:lpstr>MARZO</vt:lpstr>
      <vt:lpstr>ENERO-MARZO 2025</vt:lpstr>
      <vt:lpstr>ENERO!Área_de_impresión</vt:lpstr>
      <vt:lpstr>'ENERO-MARZO 2025'!Área_de_impresión</vt:lpstr>
      <vt:lpstr>FEBRERO!Área_de_impresión</vt:lpstr>
      <vt:lpstr>'ENERO-MARZO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Terina Feliz</cp:lastModifiedBy>
  <cp:lastPrinted>2025-04-10T19:41:28Z</cp:lastPrinted>
  <dcterms:created xsi:type="dcterms:W3CDTF">2020-06-29T12:43:52Z</dcterms:created>
  <dcterms:modified xsi:type="dcterms:W3CDTF">2025-04-10T19:41:54Z</dcterms:modified>
</cp:coreProperties>
</file>