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9\Planificación y Desarrollo\1. 2019 CARMEN\PROGRAMACION 2019\PROGRAMACION TRIMESTRAL\"/>
    </mc:Choice>
  </mc:AlternateContent>
  <xr:revisionPtr revIDLastSave="0" documentId="13_ncr:1_{FFDE42CD-28E5-4E84-BE73-9A66D850C696}" xr6:coauthVersionLast="45" xr6:coauthVersionMax="45" xr10:uidLastSave="{00000000-0000-0000-0000-000000000000}"/>
  <bookViews>
    <workbookView xWindow="-120" yWindow="-120" windowWidth="20730" windowHeight="11160" activeTab="2" xr2:uid="{28962C08-F6BF-4866-A894-BF293A6B7D6E}"/>
  </bookViews>
  <sheets>
    <sheet name="TRIMESTRE OCT-DIC" sheetId="1" r:id="rId1"/>
    <sheet name="PROG. OCTUBRE" sheetId="2" r:id="rId2"/>
    <sheet name="PROG. NOVIEMBRE" sheetId="3" r:id="rId3"/>
    <sheet name="PROG. DICIEMBRE" sheetId="4" r:id="rId4"/>
  </sheets>
  <definedNames>
    <definedName name="_xlnm.Print_Area" localSheetId="1">'PROG. OCTUBRE'!$A$1:$N$93</definedName>
    <definedName name="_xlnm.Print_Area" localSheetId="0">'TRIMESTRE OCT-DIC'!$A$1:$N$120</definedName>
    <definedName name="_xlnm.Print_Titles" localSheetId="3">'PROG. DICIEMBRE'!$1:$7</definedName>
    <definedName name="_xlnm.Print_Titles" localSheetId="2">'PROG. NOVIEMBRE'!$1:$5</definedName>
    <definedName name="_xlnm.Print_Titles" localSheetId="1">'PROG. OCTUBRE'!$1:$7</definedName>
    <definedName name="_xlnm.Print_Titles" localSheetId="0">'TRIMESTRE OCT-DIC'!$1:$7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4" l="1"/>
  <c r="K37" i="4" s="1"/>
  <c r="J36" i="4"/>
  <c r="J37" i="4" s="1"/>
  <c r="G37" i="4"/>
  <c r="I36" i="4"/>
  <c r="I37" i="4" s="1"/>
  <c r="H36" i="4"/>
  <c r="H37" i="4" s="1"/>
  <c r="G36" i="4"/>
  <c r="L82" i="3" l="1"/>
  <c r="N82" i="3" s="1"/>
  <c r="L81" i="3"/>
  <c r="N81" i="3" s="1"/>
  <c r="L80" i="3"/>
  <c r="N80" i="3" s="1"/>
  <c r="N70" i="3"/>
  <c r="L70" i="3"/>
  <c r="L69" i="3"/>
  <c r="N69" i="3" s="1"/>
  <c r="N68" i="3"/>
  <c r="L68" i="3"/>
  <c r="I59" i="3"/>
  <c r="H59" i="3"/>
  <c r="G59" i="3"/>
  <c r="L58" i="3"/>
  <c r="N58" i="3" s="1"/>
  <c r="L57" i="3"/>
  <c r="N57" i="3" s="1"/>
  <c r="L56" i="3"/>
  <c r="N56" i="3" s="1"/>
  <c r="L55" i="3"/>
  <c r="N55" i="3" s="1"/>
  <c r="N45" i="3"/>
  <c r="L45" i="3"/>
  <c r="L44" i="3"/>
  <c r="N44" i="3" s="1"/>
  <c r="N34" i="3"/>
  <c r="N33" i="3"/>
  <c r="L33" i="3"/>
  <c r="L32" i="3"/>
  <c r="N32" i="3" s="1"/>
  <c r="N31" i="3"/>
  <c r="L31" i="3"/>
  <c r="L77" i="2"/>
  <c r="N77" i="2" s="1"/>
  <c r="L76" i="2"/>
  <c r="N76" i="2" s="1"/>
  <c r="L75" i="2"/>
  <c r="N75" i="2" s="1"/>
  <c r="L74" i="2"/>
  <c r="N74" i="2" s="1"/>
  <c r="L73" i="2"/>
  <c r="N73" i="2" s="1"/>
  <c r="L72" i="2"/>
  <c r="N72" i="2" s="1"/>
  <c r="M64" i="2"/>
  <c r="K64" i="2"/>
  <c r="J64" i="2"/>
  <c r="I64" i="2"/>
  <c r="H64" i="2"/>
  <c r="G64" i="2"/>
  <c r="A64" i="2"/>
  <c r="L63" i="2"/>
  <c r="N63" i="2" s="1"/>
  <c r="L62" i="2"/>
  <c r="N62" i="2" s="1"/>
  <c r="L61" i="2"/>
  <c r="L51" i="2"/>
  <c r="N51" i="2" s="1"/>
  <c r="L50" i="2"/>
  <c r="N50" i="2" s="1"/>
  <c r="L40" i="2"/>
  <c r="N40" i="2" s="1"/>
  <c r="L28" i="2"/>
  <c r="N28" i="2" s="1"/>
  <c r="D112" i="1"/>
  <c r="D115" i="1"/>
  <c r="D110" i="1" s="1"/>
  <c r="D114" i="1"/>
  <c r="M68" i="1"/>
  <c r="M52" i="1"/>
  <c r="K52" i="1"/>
  <c r="J52" i="1"/>
  <c r="I52" i="1"/>
  <c r="H52" i="1"/>
  <c r="G52" i="1"/>
  <c r="L36" i="1"/>
  <c r="L35" i="1"/>
  <c r="L64" i="2" l="1"/>
  <c r="N61" i="2"/>
  <c r="N64" i="2" s="1"/>
  <c r="D78" i="4"/>
  <c r="D77" i="4"/>
  <c r="D76" i="4"/>
  <c r="D91" i="3"/>
  <c r="D90" i="3"/>
  <c r="D89" i="3"/>
  <c r="A35" i="3"/>
  <c r="A46" i="3"/>
  <c r="A59" i="3"/>
  <c r="M85" i="3"/>
  <c r="K83" i="3"/>
  <c r="L83" i="3"/>
  <c r="M83" i="3"/>
  <c r="N83" i="3"/>
  <c r="J83" i="3"/>
  <c r="I83" i="3"/>
  <c r="H83" i="3"/>
  <c r="G83" i="3"/>
  <c r="K71" i="3"/>
  <c r="L71" i="3"/>
  <c r="M71" i="3"/>
  <c r="N71" i="3"/>
  <c r="J71" i="3"/>
  <c r="H71" i="3"/>
  <c r="I71" i="3"/>
  <c r="G71" i="3"/>
  <c r="K59" i="3"/>
  <c r="L59" i="3"/>
  <c r="M59" i="3"/>
  <c r="N59" i="3"/>
  <c r="J59" i="3"/>
  <c r="K46" i="3"/>
  <c r="L46" i="3"/>
  <c r="M46" i="3"/>
  <c r="N46" i="3"/>
  <c r="J46" i="3"/>
  <c r="H46" i="3"/>
  <c r="I46" i="3"/>
  <c r="G46" i="3"/>
  <c r="K35" i="3"/>
  <c r="L35" i="3"/>
  <c r="M35" i="3"/>
  <c r="J35" i="3"/>
  <c r="H35" i="3"/>
  <c r="I35" i="3"/>
  <c r="G35" i="3"/>
  <c r="I78" i="2"/>
  <c r="D88" i="2"/>
  <c r="A29" i="2"/>
  <c r="A41" i="2"/>
  <c r="D87" i="2" s="1"/>
  <c r="A52" i="2"/>
  <c r="A78" i="2"/>
  <c r="K29" i="2"/>
  <c r="K52" i="2"/>
  <c r="L52" i="2"/>
  <c r="M52" i="2"/>
  <c r="N52" i="2"/>
  <c r="J52" i="2"/>
  <c r="H52" i="2"/>
  <c r="I52" i="2"/>
  <c r="G52" i="2"/>
  <c r="J78" i="2"/>
  <c r="K78" i="2"/>
  <c r="K79" i="2" s="1"/>
  <c r="L78" i="2"/>
  <c r="M78" i="2"/>
  <c r="N78" i="2"/>
  <c r="H78" i="2"/>
  <c r="G78" i="2"/>
  <c r="D86" i="2" l="1"/>
  <c r="L37" i="4"/>
  <c r="N37" i="4" s="1"/>
  <c r="L36" i="4"/>
  <c r="N36" i="4" s="1"/>
  <c r="N35" i="3"/>
  <c r="K36" i="3"/>
  <c r="N39" i="1"/>
  <c r="N38" i="1"/>
  <c r="N37" i="1"/>
  <c r="N36" i="1"/>
  <c r="N35" i="1"/>
  <c r="L34" i="1"/>
  <c r="N34" i="1" s="1"/>
  <c r="L33" i="1"/>
  <c r="N33" i="1" s="1"/>
  <c r="L59" i="4" l="1"/>
  <c r="N59" i="4" s="1"/>
  <c r="L58" i="4"/>
  <c r="N58" i="4" s="1"/>
  <c r="L68" i="4"/>
  <c r="N68" i="4" s="1"/>
  <c r="D95" i="3"/>
  <c r="D93" i="3"/>
  <c r="D92" i="3"/>
  <c r="M70" i="1"/>
  <c r="K68" i="1"/>
  <c r="K69" i="1" s="1"/>
  <c r="K70" i="1" s="1"/>
  <c r="J68" i="1"/>
  <c r="I68" i="1"/>
  <c r="H68" i="1"/>
  <c r="G68" i="1"/>
  <c r="A68" i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D94" i="3" l="1"/>
  <c r="N68" i="1"/>
  <c r="L68" i="1"/>
  <c r="L69" i="1"/>
  <c r="N69" i="1" s="1"/>
  <c r="L49" i="4"/>
  <c r="N49" i="4" s="1"/>
  <c r="M54" i="1"/>
  <c r="K53" i="1"/>
  <c r="A52" i="1"/>
  <c r="L51" i="1"/>
  <c r="N51" i="1" s="1"/>
  <c r="L50" i="1"/>
  <c r="N50" i="1" s="1"/>
  <c r="L49" i="1"/>
  <c r="N49" i="1" s="1"/>
  <c r="L48" i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52" i="1" l="1"/>
  <c r="N70" i="1"/>
  <c r="L70" i="1"/>
  <c r="L53" i="1"/>
  <c r="N53" i="1" s="1"/>
  <c r="K54" i="1"/>
  <c r="N48" i="1"/>
  <c r="N52" i="1" s="1"/>
  <c r="L78" i="1"/>
  <c r="N78" i="1" s="1"/>
  <c r="N54" i="1" l="1"/>
  <c r="L54" i="1"/>
  <c r="A71" i="3"/>
  <c r="L82" i="1"/>
  <c r="L81" i="1"/>
  <c r="L80" i="1"/>
  <c r="L79" i="1"/>
  <c r="L77" i="1"/>
  <c r="L76" i="1" l="1"/>
  <c r="M38" i="4" l="1"/>
  <c r="L38" i="4"/>
  <c r="K38" i="4"/>
  <c r="K39" i="4" s="1"/>
  <c r="J38" i="4"/>
  <c r="I38" i="4"/>
  <c r="H38" i="4"/>
  <c r="G38" i="4"/>
  <c r="A38" i="4"/>
  <c r="M69" i="4"/>
  <c r="M71" i="4" s="1"/>
  <c r="K69" i="4"/>
  <c r="K70" i="4" s="1"/>
  <c r="J69" i="4"/>
  <c r="I69" i="4"/>
  <c r="D79" i="4" s="1"/>
  <c r="H69" i="4"/>
  <c r="G69" i="4"/>
  <c r="D82" i="4" s="1"/>
  <c r="A69" i="4"/>
  <c r="M60" i="4"/>
  <c r="M62" i="4" s="1"/>
  <c r="K60" i="4"/>
  <c r="J60" i="4"/>
  <c r="I60" i="4"/>
  <c r="H60" i="4"/>
  <c r="G60" i="4"/>
  <c r="A60" i="4"/>
  <c r="M50" i="4"/>
  <c r="M52" i="4" s="1"/>
  <c r="K50" i="4"/>
  <c r="K51" i="4" s="1"/>
  <c r="L51" i="4" s="1"/>
  <c r="N51" i="4" s="1"/>
  <c r="J50" i="4"/>
  <c r="I50" i="4"/>
  <c r="H50" i="4"/>
  <c r="G50" i="4"/>
  <c r="A50" i="4"/>
  <c r="K84" i="3"/>
  <c r="K85" i="3" s="1"/>
  <c r="A83" i="3"/>
  <c r="M73" i="3"/>
  <c r="K72" i="3"/>
  <c r="M61" i="3"/>
  <c r="L60" i="3"/>
  <c r="N60" i="3" s="1"/>
  <c r="M48" i="3"/>
  <c r="K47" i="3"/>
  <c r="L47" i="3" s="1"/>
  <c r="N47" i="3" s="1"/>
  <c r="M37" i="3"/>
  <c r="L36" i="3"/>
  <c r="N36" i="3" s="1"/>
  <c r="M80" i="2"/>
  <c r="M66" i="2"/>
  <c r="K65" i="2"/>
  <c r="K66" i="2" s="1"/>
  <c r="M54" i="2"/>
  <c r="L53" i="2"/>
  <c r="N53" i="2" s="1"/>
  <c r="M41" i="2"/>
  <c r="M43" i="2" s="1"/>
  <c r="K41" i="2"/>
  <c r="K42" i="2" s="1"/>
  <c r="J41" i="2"/>
  <c r="I41" i="2"/>
  <c r="H41" i="2"/>
  <c r="G41" i="2"/>
  <c r="M29" i="2"/>
  <c r="M31" i="2" s="1"/>
  <c r="K30" i="2"/>
  <c r="K31" i="2" s="1"/>
  <c r="J29" i="2"/>
  <c r="I29" i="2"/>
  <c r="D89" i="2" s="1"/>
  <c r="H29" i="2"/>
  <c r="D90" i="2" s="1"/>
  <c r="G29" i="2"/>
  <c r="D92" i="2" s="1"/>
  <c r="D80" i="4" l="1"/>
  <c r="D81" i="4" s="1"/>
  <c r="M39" i="4"/>
  <c r="M40" i="4" s="1"/>
  <c r="D91" i="2"/>
  <c r="N38" i="4"/>
  <c r="L39" i="4"/>
  <c r="N39" i="4" s="1"/>
  <c r="L60" i="4"/>
  <c r="L50" i="4"/>
  <c r="L52" i="4" s="1"/>
  <c r="N50" i="4"/>
  <c r="N52" i="4" s="1"/>
  <c r="L69" i="4"/>
  <c r="N69" i="4"/>
  <c r="L70" i="4"/>
  <c r="N70" i="4" s="1"/>
  <c r="N60" i="4"/>
  <c r="K40" i="4"/>
  <c r="K52" i="4"/>
  <c r="L61" i="4"/>
  <c r="N61" i="4" s="1"/>
  <c r="K71" i="4"/>
  <c r="K61" i="4"/>
  <c r="K62" i="4" s="1"/>
  <c r="L61" i="3"/>
  <c r="N48" i="3"/>
  <c r="N61" i="3"/>
  <c r="K73" i="3"/>
  <c r="N37" i="3"/>
  <c r="L84" i="3"/>
  <c r="L37" i="3"/>
  <c r="L48" i="3"/>
  <c r="L72" i="3"/>
  <c r="N72" i="3" s="1"/>
  <c r="K60" i="3"/>
  <c r="K61" i="3" s="1"/>
  <c r="K48" i="3"/>
  <c r="K37" i="3"/>
  <c r="L30" i="2"/>
  <c r="N30" i="2" s="1"/>
  <c r="L65" i="2"/>
  <c r="N65" i="2" s="1"/>
  <c r="N41" i="2"/>
  <c r="N54" i="2"/>
  <c r="K43" i="2"/>
  <c r="L42" i="2"/>
  <c r="N42" i="2" s="1"/>
  <c r="L79" i="2"/>
  <c r="N79" i="2" s="1"/>
  <c r="N80" i="2" s="1"/>
  <c r="K80" i="2"/>
  <c r="N29" i="2"/>
  <c r="L29" i="2"/>
  <c r="L41" i="2"/>
  <c r="K53" i="2"/>
  <c r="K54" i="2" s="1"/>
  <c r="L54" i="2"/>
  <c r="M83" i="1"/>
  <c r="I83" i="1"/>
  <c r="H83" i="1"/>
  <c r="L40" i="4" l="1"/>
  <c r="N40" i="4"/>
  <c r="N84" i="3"/>
  <c r="N85" i="3" s="1"/>
  <c r="L85" i="3"/>
  <c r="N71" i="4"/>
  <c r="N62" i="4"/>
  <c r="L71" i="4"/>
  <c r="L62" i="4"/>
  <c r="N73" i="3"/>
  <c r="D96" i="3" s="1"/>
  <c r="L73" i="3"/>
  <c r="L43" i="2"/>
  <c r="L66" i="2"/>
  <c r="N66" i="2"/>
  <c r="N31" i="2"/>
  <c r="N43" i="2"/>
  <c r="L31" i="2"/>
  <c r="L80" i="2"/>
  <c r="D83" i="4" l="1"/>
  <c r="D93" i="2"/>
  <c r="I40" i="1"/>
  <c r="H40" i="1"/>
  <c r="G40" i="1"/>
  <c r="K40" i="1"/>
  <c r="J40" i="1"/>
  <c r="M40" i="1"/>
  <c r="A40" i="1"/>
  <c r="N80" i="1" l="1"/>
  <c r="K83" i="1" l="1"/>
  <c r="J83" i="1"/>
  <c r="G83" i="1"/>
  <c r="A83" i="1"/>
  <c r="M100" i="1" l="1"/>
  <c r="M102" i="1" s="1"/>
  <c r="K100" i="1"/>
  <c r="J100" i="1"/>
  <c r="I100" i="1"/>
  <c r="D116" i="1" s="1"/>
  <c r="H100" i="1"/>
  <c r="D117" i="1" s="1"/>
  <c r="G100" i="1"/>
  <c r="D119" i="1" s="1"/>
  <c r="A100" i="1"/>
  <c r="L100" i="1"/>
  <c r="M85" i="1"/>
  <c r="N82" i="1"/>
  <c r="N81" i="1"/>
  <c r="N79" i="1"/>
  <c r="N77" i="1"/>
  <c r="M42" i="1"/>
  <c r="K41" i="1"/>
  <c r="K42" i="1" s="1"/>
  <c r="N40" i="1" l="1"/>
  <c r="L40" i="1"/>
  <c r="N100" i="1"/>
  <c r="L41" i="1"/>
  <c r="N41" i="1" s="1"/>
  <c r="N76" i="1"/>
  <c r="N83" i="1" s="1"/>
  <c r="L83" i="1"/>
  <c r="K84" i="1"/>
  <c r="K85" i="1" s="1"/>
  <c r="L84" i="1"/>
  <c r="N84" i="1" s="1"/>
  <c r="K101" i="1"/>
  <c r="K102" i="1" l="1"/>
  <c r="L101" i="1"/>
  <c r="L85" i="1"/>
  <c r="N42" i="1"/>
  <c r="L42" i="1"/>
  <c r="N85" i="1"/>
  <c r="L102" i="1" l="1"/>
  <c r="N101" i="1"/>
  <c r="N102" i="1" s="1"/>
  <c r="D120" i="1" s="1"/>
</calcChain>
</file>

<file path=xl/sharedStrings.xml><?xml version="1.0" encoding="utf-8"?>
<sst xmlns="http://schemas.openxmlformats.org/spreadsheetml/2006/main" count="844" uniqueCount="193">
  <si>
    <t>CONSEJO NACIONAL DE INVESTIGACIONES AGROPECUARIAS Y FORESTALES (CONIAF)</t>
  </si>
  <si>
    <t>DIRECCIÓN EJECUTIVA</t>
  </si>
  <si>
    <t>DEPARTAMENTO DE PLANIFICACIÓN  Y  DESARROLLO</t>
  </si>
  <si>
    <t>PROGRAMACIÓN  DE ACTIVIDADES  AGROPECUARIAS Y FORESTALES</t>
  </si>
  <si>
    <t>MESA DE TRANSFERENCIA DE TECNOLOGIA Y ASISTENCIA TECNICA PARA LA INNOVACION</t>
  </si>
  <si>
    <r>
      <rPr>
        <b/>
        <sz val="12"/>
        <rFont val="Cambria"/>
        <family val="1"/>
      </rPr>
      <t>Objetivo del Programa:</t>
    </r>
    <r>
      <rPr>
        <sz val="12"/>
        <rFont val="Cambria"/>
        <family val="1"/>
      </rPr>
      <t xml:space="preserve"> transferir tecnología validada y asistir técnicamente a productores líderes y técnicos del sector agropecuario en todo el país en cuanto a la innovación en el cultivo de productos tanto de exportación como de la canasta básica.</t>
    </r>
  </si>
  <si>
    <t xml:space="preserve">DEPARTAMENTO DE AGRICULTURA COMPETITIVA          </t>
  </si>
  <si>
    <t>No.</t>
  </si>
  <si>
    <t>ACTIVIDADES</t>
  </si>
  <si>
    <t>COORDINA-DOR  CONIAF</t>
  </si>
  <si>
    <t>FECHA</t>
  </si>
  <si>
    <t>LUGAR</t>
  </si>
  <si>
    <t>HORAS CAPACITACIÓN</t>
  </si>
  <si>
    <t>BENEFICIARIOS</t>
  </si>
  <si>
    <t xml:space="preserve">COSTO LOGÍSTICO         (RD$) </t>
  </si>
  <si>
    <t xml:space="preserve">COSTO FACILITADORES                 (RD$) </t>
  </si>
  <si>
    <t xml:space="preserve">COSTO TALLER      (RD$) </t>
  </si>
  <si>
    <t>INSTALACION  PARCELAS DE VALIDACION</t>
  </si>
  <si>
    <t>COSTO TOTAL (RD$)</t>
  </si>
  <si>
    <t>TECNICOS</t>
  </si>
  <si>
    <t>PRODUCTO-RES LÍDERES</t>
  </si>
  <si>
    <t>FACILITADORES</t>
  </si>
  <si>
    <t>NOMBRE DE LA ACTIVIDAD</t>
  </si>
  <si>
    <t>Transferencia Tecnológica y Asistencia Técnica para la innovación en el cultivo de CACAO</t>
  </si>
  <si>
    <t>SUB-TOTAL</t>
  </si>
  <si>
    <t>Legislación  ISR (10% sobre costo  facilitadores)</t>
  </si>
  <si>
    <t xml:space="preserve">TOTAL </t>
  </si>
  <si>
    <t xml:space="preserve">DEPARTAMENTO :  ACCESO A LAS CIENCIAS MODERNAS                                          </t>
  </si>
  <si>
    <t>Transferencia Tecnológica y Asistencia Técnica para la innovación en el cultivo de AGUACATE</t>
  </si>
  <si>
    <t>José Cepeda</t>
  </si>
  <si>
    <t>Ramón Jiménez y Vinicio Escarramán</t>
  </si>
  <si>
    <t>Transferencia Tecnológica y Asistencia Técnica para la innovación en cultivos en VEGETALES ORIENTALES</t>
  </si>
  <si>
    <t>-</t>
  </si>
  <si>
    <t>DEPARTAMENTO : CAPACITACIÓN Y DIFUSIÓN DE TECNOLOGÍAS</t>
  </si>
  <si>
    <t>DEPARTAMENTO DE PRODUCCIÓN ANIMAL</t>
  </si>
  <si>
    <t>César Montero y Bienvenido Carvajal</t>
  </si>
  <si>
    <t>COORDINADOR  CONIAF</t>
  </si>
  <si>
    <t>INSTALACION  PARCELAS DE VALIDACION Y  SEGUIMIENTO</t>
  </si>
  <si>
    <t>TOTAL (RD$)</t>
  </si>
  <si>
    <t xml:space="preserve"> FACILITADORES</t>
  </si>
  <si>
    <t>José A. Nova</t>
  </si>
  <si>
    <t>Transferencias:</t>
  </si>
  <si>
    <t>Productores líderes beneficiados:</t>
  </si>
  <si>
    <t>Técnicos beneficiados:</t>
  </si>
  <si>
    <t>Cantidad de horas:</t>
  </si>
  <si>
    <t>Costo total:</t>
  </si>
  <si>
    <t>Transferencia Tecnológica y Asistencia Técnica para la innovación en el cultivo de MANGO</t>
  </si>
  <si>
    <t>Pedernales</t>
  </si>
  <si>
    <t xml:space="preserve"> </t>
  </si>
  <si>
    <t>Charlas</t>
  </si>
  <si>
    <t>Instalación parcelas validación</t>
  </si>
  <si>
    <t>Giras técnicas a parcelas validación</t>
  </si>
  <si>
    <r>
      <rPr>
        <b/>
        <sz val="14"/>
        <color theme="1"/>
        <rFont val="Cambria"/>
        <family val="1"/>
      </rPr>
      <t xml:space="preserve">Nombre del Programa: </t>
    </r>
    <r>
      <rPr>
        <sz val="14"/>
        <color theme="1"/>
        <rFont val="Cambria"/>
        <family val="1"/>
      </rPr>
      <t>Promover el desarrollo de capacidades en tecnologías agropecuarias y forestales.</t>
    </r>
  </si>
  <si>
    <t>Objetivos:</t>
  </si>
  <si>
    <r>
      <rPr>
        <b/>
        <sz val="11"/>
        <color theme="1"/>
        <rFont val="Cambria"/>
        <family val="1"/>
      </rPr>
      <t>General:</t>
    </r>
    <r>
      <rPr>
        <sz val="11"/>
        <color theme="1"/>
        <rFont val="Cambria"/>
        <family val="1"/>
      </rPr>
      <t xml:space="preserve"> Ejecutar un programa de capacitación continua a técnicos y a productores líderes para fortalecer el proceso de transferencia de tecnologías generadas y/o validadas para incrementar la productividad, la competitividad y </t>
    </r>
  </si>
  <si>
    <t>el desarrollo de los territorios rurales.</t>
  </si>
  <si>
    <r>
      <rPr>
        <b/>
        <sz val="11"/>
        <color theme="1"/>
        <rFont val="Cambria"/>
        <family val="1"/>
      </rPr>
      <t xml:space="preserve">Específico: </t>
    </r>
    <r>
      <rPr>
        <sz val="11"/>
        <color theme="1"/>
        <rFont val="Cambria"/>
        <family val="1"/>
      </rPr>
      <t xml:space="preserve">Transferir tecnología validada y asistir técnicamente a productores líderes y técnicos del sector agropecuario en todo el país en cuanto a la innovación en el cultivo de productos tanto de exportación </t>
    </r>
  </si>
  <si>
    <r>
      <rPr>
        <b/>
        <sz val="11"/>
        <color theme="1"/>
        <rFont val="Cambria"/>
        <family val="1"/>
      </rPr>
      <t xml:space="preserve">Descripción: </t>
    </r>
    <r>
      <rPr>
        <sz val="11"/>
        <color theme="1"/>
        <rFont val="Cambria"/>
        <family val="1"/>
      </rPr>
      <t>Se describe como un proceso mediante el cual se fortalecen los conocimientos de los involucrados del Sistema Nacional de Investigaciones Agropecuarias y Forestales.</t>
    </r>
  </si>
  <si>
    <t>Está vinculado con el objetivo específico de la END 3.3.4: “Fortalecer el sistema nacional de ciencia, tecnología e innovación para dar respuesta a las demandas económicas, sociales y culturales de la nación y</t>
  </si>
  <si>
    <t xml:space="preserve"> propiciar la inserción en la sociedad y economía del conocimiento”.</t>
  </si>
  <si>
    <t>Meta del programa para el año 2019:</t>
  </si>
  <si>
    <t>Realizar cincuenta (50) eventos (transferencias de tecnología) para beneficiar al menos a 1,330 técnicos y productores líderes.</t>
  </si>
  <si>
    <r>
      <rPr>
        <b/>
        <sz val="11"/>
        <color theme="1"/>
        <rFont val="Cambria"/>
        <family val="1"/>
      </rPr>
      <t>General:</t>
    </r>
    <r>
      <rPr>
        <sz val="11"/>
        <color theme="1"/>
        <rFont val="Cambria"/>
        <family val="1"/>
      </rPr>
      <t xml:space="preserve"> Ejecutar un programa de capacitación continua a técnicos y a productores líderes para fortalecer </t>
    </r>
  </si>
  <si>
    <r>
      <rPr>
        <b/>
        <sz val="11"/>
        <color theme="1"/>
        <rFont val="Cambria"/>
        <family val="1"/>
      </rPr>
      <t xml:space="preserve">Específico: </t>
    </r>
    <r>
      <rPr>
        <sz val="11"/>
        <color theme="1"/>
        <rFont val="Cambria"/>
        <family val="1"/>
      </rPr>
      <t xml:space="preserve">Transferir tecnología validada y asistir técnicamente a productores líderes y técnicos del sector agropecuario en todo el país </t>
    </r>
  </si>
  <si>
    <t>en cuanto a la innovación en el cultivo de productos tanto de exportación como de la canasta básica.</t>
  </si>
  <si>
    <r>
      <rPr>
        <b/>
        <sz val="11"/>
        <color theme="1"/>
        <rFont val="Cambria"/>
        <family val="1"/>
      </rPr>
      <t xml:space="preserve">Descripción: </t>
    </r>
    <r>
      <rPr>
        <sz val="11"/>
        <color theme="1"/>
        <rFont val="Cambria"/>
        <family val="1"/>
      </rPr>
      <t>Se describe como un proceso mediante el cual se fortalecen los conocimientos de los involucrados del Sistema Nacional de</t>
    </r>
  </si>
  <si>
    <t xml:space="preserve"> Investigaciones Agropecuarias y Forestales.</t>
  </si>
  <si>
    <t>Está vinculado con el objetivo específico de la END 3.3.4: “Fortalecer el sistema nacional de ciencia, tecnología e innovación para dar respuesta</t>
  </si>
  <si>
    <t>a las demandas económicas, sociales y culturales de la nación y propiciar la inserción en la sociedad y economía del conocimiento”.</t>
  </si>
  <si>
    <t>Beneficiarios  charlas</t>
  </si>
  <si>
    <t>HORAS CAPACITA-CIÓN</t>
  </si>
  <si>
    <t>DEPARTAMENTO DE MEDIO AMBIENTE Y RECURSOS NATURALES</t>
  </si>
  <si>
    <t>Consolidado Programación del Mes:</t>
  </si>
  <si>
    <t>TRIMESTRE:  OCTUBRE-DICIEMBRE  2019</t>
  </si>
  <si>
    <t>Transferencia Tecnológica y Asistencia Técnica para la innovación en Alimentación Bovina de Leche</t>
  </si>
  <si>
    <t>Transferencia Tecnológica y Asistencia Técnica para la innovación en Ovinos y Caprinos</t>
  </si>
  <si>
    <t>Atiles Peguero y José Luís Bueno</t>
  </si>
  <si>
    <t>Atiles Peguero, Marcos Espino  y José Luís Bueno</t>
  </si>
  <si>
    <t xml:space="preserve">Cándida Batista, Salomón Sosa, José Rosa </t>
  </si>
  <si>
    <t>Orlando Rodríguez, José Luís González y Francisco Almánzar</t>
  </si>
  <si>
    <t>Rafael Leger y Cándida Batista</t>
  </si>
  <si>
    <t>Octubre</t>
  </si>
  <si>
    <t>Noviembre</t>
  </si>
  <si>
    <t>Diciembre</t>
  </si>
  <si>
    <t xml:space="preserve">Polo, Barahona </t>
  </si>
  <si>
    <t>La Romana</t>
  </si>
  <si>
    <t>Santiago Rodríguez</t>
  </si>
  <si>
    <t>Paraíso, Barahona</t>
  </si>
  <si>
    <t>Neyba, Bahoruco</t>
  </si>
  <si>
    <t>Transferencia Tecnológica y Asistencia Técnica para la innovación en cultivo de INVERNADEROS</t>
  </si>
  <si>
    <t>Marcos Justo</t>
  </si>
  <si>
    <t>Octubre 16 al 18</t>
  </si>
  <si>
    <t>Rancho Arriba, Ocoa</t>
  </si>
  <si>
    <t>Padre Las Casas, Azua</t>
  </si>
  <si>
    <t>Transferencia Tecnológica y Asistencia Técnica para la innovación en CHINOLA</t>
  </si>
  <si>
    <t>Sixto Bisonó y Juan Arthur</t>
  </si>
  <si>
    <t>Dajabón</t>
  </si>
  <si>
    <t>Sabana de la Mar.</t>
  </si>
  <si>
    <t>Gira Técnica en YUCA</t>
  </si>
  <si>
    <t xml:space="preserve"> Octubre 17</t>
  </si>
  <si>
    <t>Gira Técnica en CACAO</t>
  </si>
  <si>
    <t xml:space="preserve"> Octubre 23</t>
  </si>
  <si>
    <t>El Seibo</t>
  </si>
  <si>
    <t xml:space="preserve"> Octubre 31</t>
  </si>
  <si>
    <t xml:space="preserve"> Octubre 8 al 10</t>
  </si>
  <si>
    <t>Gira Técnica en MANGO</t>
  </si>
  <si>
    <t>Bani</t>
  </si>
  <si>
    <t>Octubre 22 al 24</t>
  </si>
  <si>
    <t>Hato Mayor</t>
  </si>
  <si>
    <t>Instalación de Parcela de Validación de  VEGETALES ORIENTALES</t>
  </si>
  <si>
    <t>Instalación de Parcela de Validación de  ARROZ</t>
  </si>
  <si>
    <t>Instalación de Parcela de Validación de  PLÁTANO</t>
  </si>
  <si>
    <t>Noviembre 21 y 22</t>
  </si>
  <si>
    <t>Las Matas de Farfán</t>
  </si>
  <si>
    <t xml:space="preserve">Noviembre </t>
  </si>
  <si>
    <t>La Vega</t>
  </si>
  <si>
    <t>Nagua</t>
  </si>
  <si>
    <t>Juan Arthur, Antonio Taveras y William Baez</t>
  </si>
  <si>
    <t>Azua</t>
  </si>
  <si>
    <t xml:space="preserve">Hondo Valle </t>
  </si>
  <si>
    <t>Julio Nin, Ana Mateo</t>
  </si>
  <si>
    <t xml:space="preserve">San Juan </t>
  </si>
  <si>
    <t xml:space="preserve">Azua </t>
  </si>
  <si>
    <t>Por Determinar</t>
  </si>
  <si>
    <t>Olga Peralta, Jorge Soto, Frank Roque, Ramón Jiménez, Juan Pérez, Jocelyn Cuevas</t>
  </si>
  <si>
    <t>Ramón Hernández y Juan Valdez</t>
  </si>
  <si>
    <t>Luís Garrido Hansen, Marie-Helena Kestemont, Edgar Roberto Mota Maldonado</t>
  </si>
  <si>
    <t>MES: NOVIEMBRE 2019</t>
  </si>
  <si>
    <t>MES: OCTUBRE  2019</t>
  </si>
  <si>
    <t>MES:  DICIEMBRE  2019</t>
  </si>
  <si>
    <t>DAC</t>
  </si>
  <si>
    <t>San Fco. de Macoris.</t>
  </si>
  <si>
    <t>Moca.</t>
  </si>
  <si>
    <t>Monte Plata.</t>
  </si>
  <si>
    <t>Los Hidalgos</t>
  </si>
  <si>
    <t xml:space="preserve"> DAC</t>
  </si>
  <si>
    <t>Bayaguana</t>
  </si>
  <si>
    <t xml:space="preserve">Orlando Rodríguez, José Luís González </t>
  </si>
  <si>
    <t>Orlando Rodríguez</t>
  </si>
  <si>
    <t xml:space="preserve"> Juan Arthur</t>
  </si>
  <si>
    <t>Roberto Guerrero</t>
  </si>
  <si>
    <t>Instalación parcela de validación Cacao</t>
  </si>
  <si>
    <t>Instalación parcela de validación Chinola</t>
  </si>
  <si>
    <t>Instalación parcela de validación Piña</t>
  </si>
  <si>
    <t>Total beneficiarios</t>
  </si>
  <si>
    <t>Henry Guerrero y Maldané Cuello</t>
  </si>
  <si>
    <t>Dámaso Flores</t>
  </si>
  <si>
    <t>Las Matas de Farfan</t>
  </si>
  <si>
    <t xml:space="preserve">Noviembre 6,7 y 8 </t>
  </si>
  <si>
    <t>Noviembre 28 y 29</t>
  </si>
  <si>
    <t xml:space="preserve"> Noviembre  20,21, y 22</t>
  </si>
  <si>
    <t>Monte Plata</t>
  </si>
  <si>
    <t>Luis Matos y Rafael Sosa</t>
  </si>
  <si>
    <t>Aridio Pérez</t>
  </si>
  <si>
    <t>Transferencia de tecnologia en manejo Cultivo del CACAO.</t>
  </si>
  <si>
    <t>Transferencia de tecnologia en  cultivo del LIMÓN</t>
  </si>
  <si>
    <t xml:space="preserve">  Transferencia de tecnologia en el cultivo de HABICHUELAS</t>
  </si>
  <si>
    <t>Jose Rosa, Arsenio Santos, Sixto Bisonó</t>
  </si>
  <si>
    <t>Juan Arthur, Antonio Taveras y William Báez</t>
  </si>
  <si>
    <t>Juan Valdez, Ramón Hernández</t>
  </si>
  <si>
    <t xml:space="preserve"> Diciembre 10</t>
  </si>
  <si>
    <t xml:space="preserve">Diciembre 4, 5 y 6  </t>
  </si>
  <si>
    <t xml:space="preserve">Octubre 10, 11 y 12  </t>
  </si>
  <si>
    <t>Octubre 23,24 y 25</t>
  </si>
  <si>
    <t xml:space="preserve">Noviembre 7, 8 y 9 </t>
  </si>
  <si>
    <t xml:space="preserve">Noviembre 14, 15 y 16 </t>
  </si>
  <si>
    <t xml:space="preserve">Noviembre 21, 22 y 23 </t>
  </si>
  <si>
    <t xml:space="preserve">Noviembre 28, 29 y 30 </t>
  </si>
  <si>
    <t>Tansferencia de tecnologia en AGUACATE</t>
  </si>
  <si>
    <t>Transferencia de Tecnologia en GUANDUL</t>
  </si>
  <si>
    <t>Transferencia de tecnologia en MANGO</t>
  </si>
  <si>
    <t>Victor Payano y Eymi De Jesús</t>
  </si>
  <si>
    <t>Noviembre 13 al 15</t>
  </si>
  <si>
    <t>Higüey</t>
  </si>
  <si>
    <t>Transferencia de tecnologia en HABICHUELAS</t>
  </si>
  <si>
    <t>Transferencia de Tecnologia en MUSÁCEAS</t>
  </si>
  <si>
    <t>Transferencia de tecnologia en LIMÓN</t>
  </si>
  <si>
    <t xml:space="preserve">Gira técnica parcela de validacion de Yuca </t>
  </si>
  <si>
    <t>Total de actividades programadas:</t>
  </si>
  <si>
    <t>Consolidado Programación del Trimestre</t>
  </si>
  <si>
    <t>Cándida Batista, Salomón Sosa</t>
  </si>
  <si>
    <t xml:space="preserve">Octubre 22, 23 y 24 . </t>
  </si>
  <si>
    <t>Villa González</t>
  </si>
  <si>
    <t>Transferencia de tecnologia en PLÁTANO y BANANO</t>
  </si>
  <si>
    <t xml:space="preserve">PROGRAMACION DEPARTAMENTO DE MEDIO AMBIENTE Y RECURSOS NATURALES </t>
  </si>
  <si>
    <t xml:space="preserve">Luís Garrido, Marie-Helena Kestemont, Edgar Mota </t>
  </si>
  <si>
    <t>Consolidado Programación  NOVIEMBRE 2019</t>
  </si>
  <si>
    <t>Transferencia Tecnológica y Asistencia Técnica para la innovación en el cultivo de LIMÓN</t>
  </si>
  <si>
    <t xml:space="preserve">Diciembre 4, 5 y 6 </t>
  </si>
  <si>
    <t xml:space="preserve">  Diciembre 10</t>
  </si>
  <si>
    <t>Consolidado Programación del Mes</t>
  </si>
  <si>
    <t>Transferencia Tecnológica y Asistencia Técnica para la innovación en Alimentación Rumiantes Menores</t>
  </si>
  <si>
    <t>Transferencia Tecnológica y Asistencia Técnica para la innovación en Alimentación de Rumiantes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</si>
</sst>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mbria"/>
      <family val="1"/>
    </font>
    <font>
      <b/>
      <u/>
      <sz val="14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4"/>
      <color rgb="FFFF0000"/>
      <name val="Cambria"/>
      <family val="1"/>
    </font>
    <font>
      <sz val="12"/>
      <color rgb="FFFF0000"/>
      <name val="Cambria"/>
      <family val="1"/>
    </font>
    <font>
      <sz val="14"/>
      <color rgb="FFFF0000"/>
      <name val="Cambria"/>
      <family val="1"/>
    </font>
    <font>
      <sz val="11"/>
      <color rgb="FFFF0000"/>
      <name val="Cambria"/>
      <family val="1"/>
    </font>
    <font>
      <b/>
      <u/>
      <sz val="11"/>
      <color rgb="FFFF0000"/>
      <name val="Cambria"/>
      <family val="1"/>
    </font>
    <font>
      <b/>
      <u/>
      <sz val="11"/>
      <name val="Cambria"/>
      <family val="1"/>
    </font>
    <font>
      <b/>
      <sz val="11"/>
      <color theme="1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u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43" fontId="12" fillId="0" borderId="0" xfId="1" applyFont="1"/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2" fillId="0" borderId="0" xfId="0" applyFont="1"/>
    <xf numFmtId="0" fontId="15" fillId="0" borderId="0" xfId="0" applyFont="1"/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43" fontId="9" fillId="0" borderId="1" xfId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/>
    <xf numFmtId="0" fontId="11" fillId="0" borderId="9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3" fontId="9" fillId="0" borderId="8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center" vertical="center" wrapText="1"/>
    </xf>
    <xf numFmtId="43" fontId="18" fillId="0" borderId="1" xfId="0" applyNumberFormat="1" applyFont="1" applyBorder="1"/>
    <xf numFmtId="4" fontId="9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/>
    <xf numFmtId="43" fontId="9" fillId="0" borderId="1" xfId="0" applyNumberFormat="1" applyFont="1" applyBorder="1"/>
    <xf numFmtId="0" fontId="8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43" fontId="11" fillId="0" borderId="1" xfId="1" applyFont="1" applyBorder="1"/>
    <xf numFmtId="0" fontId="11" fillId="0" borderId="1" xfId="0" applyFont="1" applyBorder="1" applyAlignment="1">
      <alignment wrapText="1"/>
    </xf>
    <xf numFmtId="43" fontId="9" fillId="0" borderId="1" xfId="0" applyNumberFormat="1" applyFont="1" applyBorder="1" applyAlignment="1">
      <alignment horizontal="right"/>
    </xf>
    <xf numFmtId="43" fontId="15" fillId="0" borderId="0" xfId="0" applyNumberFormat="1" applyFont="1"/>
    <xf numFmtId="3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39" fontId="9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4" fontId="9" fillId="0" borderId="0" xfId="0" applyNumberFormat="1" applyFont="1" applyBorder="1" applyAlignment="1">
      <alignment wrapText="1"/>
    </xf>
    <xf numFmtId="43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center" vertical="center" wrapText="1"/>
    </xf>
    <xf numFmtId="43" fontId="9" fillId="0" borderId="0" xfId="0" applyNumberFormat="1" applyFont="1" applyBorder="1"/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left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8" fillId="0" borderId="0" xfId="0" applyFont="1"/>
    <xf numFmtId="43" fontId="0" fillId="0" borderId="0" xfId="0" applyNumberFormat="1"/>
    <xf numFmtId="4" fontId="0" fillId="0" borderId="0" xfId="0" applyNumberFormat="1"/>
    <xf numFmtId="43" fontId="2" fillId="0" borderId="0" xfId="0" applyNumberFormat="1" applyFont="1"/>
    <xf numFmtId="39" fontId="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3" fontId="11" fillId="2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wrapText="1"/>
    </xf>
    <xf numFmtId="0" fontId="4" fillId="2" borderId="0" xfId="0" applyFont="1" applyFill="1" applyAlignment="1">
      <alignment horizontal="right" wrapText="1"/>
    </xf>
    <xf numFmtId="43" fontId="12" fillId="0" borderId="0" xfId="1" applyFont="1" applyAlignment="1">
      <alignment horizontal="right"/>
    </xf>
    <xf numFmtId="43" fontId="9" fillId="0" borderId="1" xfId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/>
    </xf>
    <xf numFmtId="43" fontId="18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3" fontId="11" fillId="2" borderId="1" xfId="0" applyNumberFormat="1" applyFont="1" applyFill="1" applyBorder="1" applyAlignment="1">
      <alignment horizontal="right" vertical="center" wrapText="1"/>
    </xf>
    <xf numFmtId="1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3" fontId="9" fillId="0" borderId="1" xfId="0" applyNumberFormat="1" applyFont="1" applyBorder="1" applyAlignment="1">
      <alignment horizontal="right" vertical="center"/>
    </xf>
    <xf numFmtId="43" fontId="18" fillId="0" borderId="1" xfId="0" applyNumberFormat="1" applyFont="1" applyBorder="1" applyAlignment="1">
      <alignment vertical="center"/>
    </xf>
    <xf numFmtId="39" fontId="9" fillId="2" borderId="13" xfId="1" applyNumberFormat="1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39" fontId="9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2" borderId="0" xfId="0" applyFill="1"/>
    <xf numFmtId="43" fontId="11" fillId="2" borderId="5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Alignment="1">
      <alignment horizontal="left"/>
    </xf>
    <xf numFmtId="0" fontId="9" fillId="0" borderId="0" xfId="0" applyFont="1" applyAlignment="1"/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43" fontId="11" fillId="2" borderId="1" xfId="1" applyFont="1" applyFill="1" applyBorder="1" applyAlignment="1">
      <alignment horizontal="center" vertical="center" wrapText="1"/>
    </xf>
    <xf numFmtId="39" fontId="11" fillId="2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39" fontId="11" fillId="2" borderId="1" xfId="0" applyNumberFormat="1" applyFont="1" applyFill="1" applyBorder="1" applyAlignment="1">
      <alignment horizontal="center" vertical="center" wrapText="1"/>
    </xf>
    <xf numFmtId="43" fontId="9" fillId="0" borderId="0" xfId="0" applyNumberFormat="1" applyFont="1"/>
    <xf numFmtId="4" fontId="9" fillId="0" borderId="0" xfId="0" applyNumberFormat="1" applyFont="1" applyBorder="1" applyAlignment="1">
      <alignment horizontal="right" vertical="center" wrapText="1"/>
    </xf>
    <xf numFmtId="43" fontId="18" fillId="0" borderId="0" xfId="0" applyNumberFormat="1" applyFont="1" applyBorder="1"/>
    <xf numFmtId="39" fontId="18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/>
    </xf>
    <xf numFmtId="0" fontId="10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3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9" fillId="0" borderId="8" xfId="0" applyFont="1" applyBorder="1" applyAlignment="1">
      <alignment horizontal="center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9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8" name="Picture 1" descr="Logo CONIAF">
          <a:extLst>
            <a:ext uri="{FF2B5EF4-FFF2-40B4-BE49-F238E27FC236}">
              <a16:creationId xmlns:a16="http://schemas.microsoft.com/office/drawing/2014/main" id="{39B52047-1650-4220-B990-00EC40417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9" name="Picture 1" descr="Logo CONIAF">
          <a:extLst>
            <a:ext uri="{FF2B5EF4-FFF2-40B4-BE49-F238E27FC236}">
              <a16:creationId xmlns:a16="http://schemas.microsoft.com/office/drawing/2014/main" id="{66BAE502-6FBC-4E37-B095-027E118F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28AF2FF3-62B4-465A-9157-594E6879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142875</xdr:rowOff>
    </xdr:from>
    <xdr:to>
      <xdr:col>1</xdr:col>
      <xdr:colOff>876301</xdr:colOff>
      <xdr:row>5</xdr:row>
      <xdr:rowOff>139030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235BD14-3269-48D4-9565-906F0323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000125" cy="1139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6784FB96-C4BB-4A79-B083-C6A755EB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751B0B1-3202-4139-9BF5-4C1F97EB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6" name="Picture 1" descr="Logo CONIAF">
          <a:extLst>
            <a:ext uri="{FF2B5EF4-FFF2-40B4-BE49-F238E27FC236}">
              <a16:creationId xmlns:a16="http://schemas.microsoft.com/office/drawing/2014/main" id="{8803330F-E89C-4601-AD4D-A86212DC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142875</xdr:rowOff>
    </xdr:from>
    <xdr:to>
      <xdr:col>1</xdr:col>
      <xdr:colOff>876301</xdr:colOff>
      <xdr:row>5</xdr:row>
      <xdr:rowOff>139030</xdr:rowOff>
    </xdr:to>
    <xdr:pic>
      <xdr:nvPicPr>
        <xdr:cNvPr id="7" name="Picture 1" descr="Logo CONIAF">
          <a:extLst>
            <a:ext uri="{FF2B5EF4-FFF2-40B4-BE49-F238E27FC236}">
              <a16:creationId xmlns:a16="http://schemas.microsoft.com/office/drawing/2014/main" id="{B9CECC6A-3088-4591-BC0E-B85D7D12F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000125" cy="1139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8" name="Picture 1" descr="Logo CONIAF">
          <a:extLst>
            <a:ext uri="{FF2B5EF4-FFF2-40B4-BE49-F238E27FC236}">
              <a16:creationId xmlns:a16="http://schemas.microsoft.com/office/drawing/2014/main" id="{C91C3A8B-2D78-427E-886A-2CC9C676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9" name="Picture 1" descr="Logo CONIAF">
          <a:extLst>
            <a:ext uri="{FF2B5EF4-FFF2-40B4-BE49-F238E27FC236}">
              <a16:creationId xmlns:a16="http://schemas.microsoft.com/office/drawing/2014/main" id="{006BC94E-20E1-481B-B587-93F0E0C2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8AB601F-E425-483C-AC9C-895D0990D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180976</xdr:colOff>
      <xdr:row>0</xdr:row>
      <xdr:rowOff>190501</xdr:rowOff>
    </xdr:from>
    <xdr:to>
      <xdr:col>1</xdr:col>
      <xdr:colOff>866776</xdr:colOff>
      <xdr:row>4</xdr:row>
      <xdr:rowOff>190501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8F06C312-D409-438F-A99E-A40BB7EF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90501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9399-0A8F-4B7B-AAF5-AA866BF5ED48}">
  <dimension ref="A1:P121"/>
  <sheetViews>
    <sheetView topLeftCell="A96" zoomScaleNormal="100" workbookViewId="0">
      <selection activeCell="A97" sqref="A97:N99"/>
    </sheetView>
  </sheetViews>
  <sheetFormatPr baseColWidth="10" defaultRowHeight="15" x14ac:dyDescent="0.25"/>
  <cols>
    <col min="1" max="1" width="4.7109375" customWidth="1"/>
    <col min="2" max="2" width="26.5703125" style="96" customWidth="1"/>
    <col min="3" max="3" width="27" bestFit="1" customWidth="1"/>
    <col min="4" max="4" width="16.5703125" customWidth="1"/>
    <col min="5" max="5" width="12.710937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style="108" customWidth="1"/>
    <col min="16" max="16" width="13.140625" bestFit="1" customWidth="1"/>
  </cols>
  <sheetData>
    <row r="1" spans="1:14" ht="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8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8" x14ac:dyDescent="0.25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8" x14ac:dyDescent="0.25">
      <c r="A4" s="1"/>
      <c r="B4" s="8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97"/>
    </row>
    <row r="5" spans="1:14" ht="18" x14ac:dyDescent="0.25">
      <c r="A5" s="148" t="s">
        <v>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ht="18" x14ac:dyDescent="0.25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ht="18" x14ac:dyDescent="0.25">
      <c r="A7" s="146" t="s">
        <v>73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18" x14ac:dyDescent="0.25">
      <c r="A8" s="56"/>
      <c r="B8" s="88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98"/>
    </row>
    <row r="9" spans="1:14" ht="15" customHeight="1" x14ac:dyDescent="0.25">
      <c r="A9" s="58" t="s">
        <v>52</v>
      </c>
      <c r="B9" s="8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99"/>
    </row>
    <row r="10" spans="1:14" ht="15" customHeight="1" x14ac:dyDescent="0.25">
      <c r="A10" s="61"/>
      <c r="B10" s="9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99"/>
    </row>
    <row r="11" spans="1:14" ht="15" customHeight="1" x14ac:dyDescent="0.25">
      <c r="A11" s="61" t="s">
        <v>53</v>
      </c>
      <c r="B11" s="9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99"/>
    </row>
    <row r="12" spans="1:14" ht="15" customHeight="1" x14ac:dyDescent="0.25">
      <c r="A12" s="60"/>
      <c r="B12" s="8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99"/>
    </row>
    <row r="13" spans="1:14" ht="15" customHeight="1" x14ac:dyDescent="0.25">
      <c r="A13" s="60" t="s">
        <v>62</v>
      </c>
      <c r="B13" s="8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99"/>
    </row>
    <row r="14" spans="1:14" ht="15" customHeight="1" x14ac:dyDescent="0.25">
      <c r="A14" s="60" t="s">
        <v>55</v>
      </c>
      <c r="B14" s="89"/>
      <c r="C14" s="60"/>
      <c r="D14" s="60"/>
      <c r="G14" s="60"/>
      <c r="H14" s="60"/>
      <c r="I14" s="60"/>
      <c r="J14" s="60"/>
      <c r="K14" s="60"/>
      <c r="L14" s="60"/>
      <c r="M14" s="60"/>
      <c r="N14" s="99"/>
    </row>
    <row r="15" spans="1:14" ht="15" customHeight="1" x14ac:dyDescent="0.25">
      <c r="A15" s="60"/>
      <c r="B15" s="8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99"/>
    </row>
    <row r="16" spans="1:14" ht="15" customHeight="1" x14ac:dyDescent="0.25">
      <c r="A16" s="60" t="s">
        <v>63</v>
      </c>
      <c r="B16" s="8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99"/>
    </row>
    <row r="17" spans="1:14" ht="15" customHeight="1" x14ac:dyDescent="0.25">
      <c r="A17" s="60" t="s">
        <v>64</v>
      </c>
      <c r="B17" s="8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99"/>
    </row>
    <row r="18" spans="1:14" ht="15" customHeight="1" x14ac:dyDescent="0.25">
      <c r="A18" s="60"/>
      <c r="B18" s="8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99"/>
    </row>
    <row r="19" spans="1:14" ht="15" customHeight="1" x14ac:dyDescent="0.25">
      <c r="A19" s="60" t="s">
        <v>65</v>
      </c>
      <c r="B19" s="8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99"/>
    </row>
    <row r="20" spans="1:14" ht="15" customHeight="1" x14ac:dyDescent="0.25">
      <c r="A20" s="60" t="s">
        <v>66</v>
      </c>
      <c r="B20" s="8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99"/>
    </row>
    <row r="21" spans="1:14" ht="15" customHeight="1" x14ac:dyDescent="0.25">
      <c r="A21" s="60"/>
      <c r="B21" s="8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99"/>
    </row>
    <row r="22" spans="1:14" ht="15" customHeight="1" x14ac:dyDescent="0.25">
      <c r="A22" s="60" t="s">
        <v>67</v>
      </c>
      <c r="B22" s="8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99"/>
    </row>
    <row r="23" spans="1:14" ht="15" customHeight="1" x14ac:dyDescent="0.25">
      <c r="A23" s="60" t="s">
        <v>68</v>
      </c>
      <c r="B23" s="8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99"/>
    </row>
    <row r="24" spans="1:14" ht="15" customHeight="1" x14ac:dyDescent="0.25">
      <c r="A24" s="62"/>
      <c r="B24" s="8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99"/>
    </row>
    <row r="25" spans="1:14" ht="15" customHeight="1" x14ac:dyDescent="0.25">
      <c r="A25" s="62" t="s">
        <v>60</v>
      </c>
      <c r="B25" s="8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99"/>
    </row>
    <row r="26" spans="1:14" ht="15" customHeight="1" x14ac:dyDescent="0.25">
      <c r="A26" s="62"/>
      <c r="B26" s="8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99"/>
    </row>
    <row r="27" spans="1:14" ht="15" customHeight="1" x14ac:dyDescent="0.25">
      <c r="A27" s="60" t="s">
        <v>61</v>
      </c>
      <c r="B27" s="8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99"/>
    </row>
    <row r="28" spans="1:14" ht="15" customHeight="1" x14ac:dyDescent="0.25">
      <c r="A28" s="62"/>
      <c r="B28" s="8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99"/>
    </row>
    <row r="29" spans="1:14" ht="16.5" thickBot="1" x14ac:dyDescent="0.3">
      <c r="A29" s="150" t="s">
        <v>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</row>
    <row r="30" spans="1:14" ht="18" customHeight="1" thickBot="1" x14ac:dyDescent="0.3">
      <c r="A30" s="151" t="s">
        <v>7</v>
      </c>
      <c r="B30" s="153" t="s">
        <v>8</v>
      </c>
      <c r="C30" s="153"/>
      <c r="D30" s="155" t="s">
        <v>9</v>
      </c>
      <c r="E30" s="155" t="s">
        <v>10</v>
      </c>
      <c r="F30" s="155" t="s">
        <v>11</v>
      </c>
      <c r="G30" s="155" t="s">
        <v>70</v>
      </c>
      <c r="H30" s="155" t="s">
        <v>13</v>
      </c>
      <c r="I30" s="155"/>
      <c r="J30" s="153" t="s">
        <v>14</v>
      </c>
      <c r="K30" s="153" t="s">
        <v>15</v>
      </c>
      <c r="L30" s="162" t="s">
        <v>16</v>
      </c>
      <c r="M30" s="165" t="s">
        <v>17</v>
      </c>
      <c r="N30" s="162" t="s">
        <v>18</v>
      </c>
    </row>
    <row r="31" spans="1:14" ht="12.75" customHeight="1" thickBot="1" x14ac:dyDescent="0.3">
      <c r="A31" s="152"/>
      <c r="B31" s="154"/>
      <c r="C31" s="154"/>
      <c r="D31" s="156"/>
      <c r="E31" s="156"/>
      <c r="F31" s="156"/>
      <c r="G31" s="158"/>
      <c r="H31" s="155" t="s">
        <v>19</v>
      </c>
      <c r="I31" s="153" t="s">
        <v>20</v>
      </c>
      <c r="J31" s="160"/>
      <c r="K31" s="160"/>
      <c r="L31" s="163"/>
      <c r="M31" s="166"/>
      <c r="N31" s="163"/>
    </row>
    <row r="32" spans="1:14" ht="15.75" thickBot="1" x14ac:dyDescent="0.3">
      <c r="A32" s="152"/>
      <c r="B32" s="91" t="s">
        <v>21</v>
      </c>
      <c r="C32" s="2" t="s">
        <v>22</v>
      </c>
      <c r="D32" s="157"/>
      <c r="E32" s="157"/>
      <c r="F32" s="157"/>
      <c r="G32" s="159"/>
      <c r="H32" s="159"/>
      <c r="I32" s="154"/>
      <c r="J32" s="161"/>
      <c r="K32" s="161"/>
      <c r="L32" s="164"/>
      <c r="M32" s="167"/>
      <c r="N32" s="164"/>
    </row>
    <row r="33" spans="1:16" ht="44.25" thickBot="1" x14ac:dyDescent="0.3">
      <c r="A33" s="23">
        <v>1</v>
      </c>
      <c r="B33" s="23" t="s">
        <v>137</v>
      </c>
      <c r="C33" s="136" t="s">
        <v>154</v>
      </c>
      <c r="D33" s="23" t="s">
        <v>145</v>
      </c>
      <c r="E33" s="23" t="s">
        <v>181</v>
      </c>
      <c r="F33" s="23" t="s">
        <v>182</v>
      </c>
      <c r="G33" s="23">
        <v>24</v>
      </c>
      <c r="H33" s="23">
        <v>5</v>
      </c>
      <c r="I33" s="23">
        <v>35</v>
      </c>
      <c r="J33" s="24">
        <v>75000</v>
      </c>
      <c r="K33" s="24">
        <v>45000</v>
      </c>
      <c r="L33" s="137">
        <f>J33+K33</f>
        <v>120000</v>
      </c>
      <c r="M33" s="24">
        <v>0</v>
      </c>
      <c r="N33" s="30">
        <f t="shared" ref="N33:N38" si="0">M33+L33</f>
        <v>120000</v>
      </c>
    </row>
    <row r="34" spans="1:16" ht="44.25" thickBot="1" x14ac:dyDescent="0.3">
      <c r="A34" s="23">
        <v>1</v>
      </c>
      <c r="B34" s="23" t="s">
        <v>152</v>
      </c>
      <c r="C34" s="136" t="s">
        <v>155</v>
      </c>
      <c r="D34" s="23" t="s">
        <v>145</v>
      </c>
      <c r="E34" s="23" t="s">
        <v>148</v>
      </c>
      <c r="F34" s="23" t="s">
        <v>131</v>
      </c>
      <c r="G34" s="23">
        <v>24</v>
      </c>
      <c r="H34" s="23">
        <v>10</v>
      </c>
      <c r="I34" s="23">
        <v>40</v>
      </c>
      <c r="J34" s="24">
        <v>90000</v>
      </c>
      <c r="K34" s="24">
        <v>55000</v>
      </c>
      <c r="L34" s="137">
        <f>J34+K34</f>
        <v>145000</v>
      </c>
      <c r="M34" s="24">
        <v>0</v>
      </c>
      <c r="N34" s="30">
        <f t="shared" si="0"/>
        <v>145000</v>
      </c>
    </row>
    <row r="35" spans="1:16" ht="44.25" thickBot="1" x14ac:dyDescent="0.3">
      <c r="A35" s="23">
        <v>1</v>
      </c>
      <c r="B35" s="23" t="s">
        <v>117</v>
      </c>
      <c r="C35" s="136" t="s">
        <v>183</v>
      </c>
      <c r="D35" s="23" t="s">
        <v>145</v>
      </c>
      <c r="E35" s="23" t="s">
        <v>150</v>
      </c>
      <c r="F35" s="23" t="s">
        <v>132</v>
      </c>
      <c r="G35" s="23">
        <v>24</v>
      </c>
      <c r="H35" s="23">
        <v>15</v>
      </c>
      <c r="I35" s="23">
        <v>20</v>
      </c>
      <c r="J35" s="24">
        <v>90000</v>
      </c>
      <c r="K35" s="24">
        <v>55000</v>
      </c>
      <c r="L35" s="137">
        <f t="shared" ref="L35:L36" si="1">J35+K35</f>
        <v>145000</v>
      </c>
      <c r="M35" s="24">
        <v>0</v>
      </c>
      <c r="N35" s="30">
        <f t="shared" si="0"/>
        <v>145000</v>
      </c>
    </row>
    <row r="36" spans="1:16" ht="44.25" thickBot="1" x14ac:dyDescent="0.3">
      <c r="A36" s="23">
        <v>1</v>
      </c>
      <c r="B36" s="23" t="s">
        <v>120</v>
      </c>
      <c r="C36" s="136" t="s">
        <v>156</v>
      </c>
      <c r="D36" s="23" t="s">
        <v>145</v>
      </c>
      <c r="E36" s="23" t="s">
        <v>149</v>
      </c>
      <c r="F36" s="23" t="s">
        <v>133</v>
      </c>
      <c r="G36" s="23">
        <v>16</v>
      </c>
      <c r="H36" s="23">
        <v>15</v>
      </c>
      <c r="I36" s="23">
        <v>15</v>
      </c>
      <c r="J36" s="24">
        <v>50000</v>
      </c>
      <c r="K36" s="24">
        <v>40000</v>
      </c>
      <c r="L36" s="137">
        <f t="shared" si="1"/>
        <v>90000</v>
      </c>
      <c r="M36" s="24">
        <v>0</v>
      </c>
      <c r="N36" s="30">
        <f>M36+L36</f>
        <v>90000</v>
      </c>
    </row>
    <row r="37" spans="1:16" ht="30" thickBot="1" x14ac:dyDescent="0.3">
      <c r="A37" s="23">
        <v>1</v>
      </c>
      <c r="B37" s="23" t="s">
        <v>138</v>
      </c>
      <c r="C37" s="136" t="s">
        <v>141</v>
      </c>
      <c r="D37" s="23" t="s">
        <v>145</v>
      </c>
      <c r="E37" s="23" t="s">
        <v>82</v>
      </c>
      <c r="F37" s="23" t="s">
        <v>134</v>
      </c>
      <c r="G37" s="23">
        <v>0</v>
      </c>
      <c r="H37" s="23">
        <v>0</v>
      </c>
      <c r="I37" s="23">
        <v>0</v>
      </c>
      <c r="J37" s="24">
        <v>0</v>
      </c>
      <c r="K37" s="24">
        <v>0</v>
      </c>
      <c r="L37" s="24">
        <v>0</v>
      </c>
      <c r="M37" s="38">
        <v>100000</v>
      </c>
      <c r="N37" s="30">
        <f t="shared" si="0"/>
        <v>100000</v>
      </c>
    </row>
    <row r="38" spans="1:16" ht="30" thickBot="1" x14ac:dyDescent="0.3">
      <c r="A38" s="23">
        <v>1</v>
      </c>
      <c r="B38" s="23" t="s">
        <v>139</v>
      </c>
      <c r="C38" s="136" t="s">
        <v>142</v>
      </c>
      <c r="D38" s="23" t="s">
        <v>145</v>
      </c>
      <c r="E38" s="23" t="s">
        <v>83</v>
      </c>
      <c r="F38" s="23" t="s">
        <v>136</v>
      </c>
      <c r="G38" s="23">
        <v>0</v>
      </c>
      <c r="H38" s="23">
        <v>0</v>
      </c>
      <c r="I38" s="23">
        <v>0</v>
      </c>
      <c r="J38" s="24">
        <v>0</v>
      </c>
      <c r="K38" s="24">
        <v>0</v>
      </c>
      <c r="L38" s="24">
        <v>0</v>
      </c>
      <c r="M38" s="38">
        <v>100000</v>
      </c>
      <c r="N38" s="30">
        <f t="shared" si="0"/>
        <v>100000</v>
      </c>
    </row>
    <row r="39" spans="1:16" ht="32.25" customHeight="1" thickBot="1" x14ac:dyDescent="0.3">
      <c r="A39" s="23">
        <v>1</v>
      </c>
      <c r="B39" s="129" t="s">
        <v>140</v>
      </c>
      <c r="C39" s="128" t="s">
        <v>143</v>
      </c>
      <c r="D39" s="23" t="s">
        <v>145</v>
      </c>
      <c r="E39" s="129" t="s">
        <v>83</v>
      </c>
      <c r="F39" s="129" t="s">
        <v>151</v>
      </c>
      <c r="G39" s="41">
        <v>0</v>
      </c>
      <c r="H39" s="41">
        <v>0</v>
      </c>
      <c r="I39" s="41">
        <v>0</v>
      </c>
      <c r="J39" s="24">
        <v>0</v>
      </c>
      <c r="K39" s="24">
        <v>0</v>
      </c>
      <c r="L39" s="24">
        <v>0</v>
      </c>
      <c r="M39" s="40">
        <v>150000</v>
      </c>
      <c r="N39" s="30">
        <f>M39+L39</f>
        <v>150000</v>
      </c>
    </row>
    <row r="40" spans="1:16" ht="15.75" thickBot="1" x14ac:dyDescent="0.3">
      <c r="A40" s="8">
        <f>SUM(A33:A39)</f>
        <v>7</v>
      </c>
      <c r="B40" s="168" t="s">
        <v>24</v>
      </c>
      <c r="C40" s="168"/>
      <c r="D40" s="168"/>
      <c r="E40" s="168"/>
      <c r="F40" s="168"/>
      <c r="G40" s="128">
        <f>SUM(G33:G39)</f>
        <v>88</v>
      </c>
      <c r="H40" s="128">
        <f t="shared" ref="H40:I40" si="2">SUM(H33:H39)</f>
        <v>45</v>
      </c>
      <c r="I40" s="128">
        <f t="shared" si="2"/>
        <v>110</v>
      </c>
      <c r="J40" s="10">
        <f t="shared" ref="J40:L40" si="3">SUM(J33:J39)</f>
        <v>305000</v>
      </c>
      <c r="K40" s="10">
        <f t="shared" si="3"/>
        <v>195000</v>
      </c>
      <c r="L40" s="10">
        <f t="shared" si="3"/>
        <v>500000</v>
      </c>
      <c r="M40" s="10">
        <f>SUM(M33:M39)</f>
        <v>350000</v>
      </c>
      <c r="N40" s="100">
        <f>SUM(N33:N39)</f>
        <v>850000</v>
      </c>
    </row>
    <row r="41" spans="1:16" ht="15.75" thickBot="1" x14ac:dyDescent="0.3">
      <c r="A41" s="169" t="s">
        <v>25</v>
      </c>
      <c r="B41" s="170"/>
      <c r="C41" s="170"/>
      <c r="D41" s="170"/>
      <c r="E41" s="170"/>
      <c r="F41" s="170"/>
      <c r="G41" s="170"/>
      <c r="H41" s="33"/>
      <c r="I41" s="33"/>
      <c r="J41" s="33"/>
      <c r="K41" s="13">
        <f>0.1*K40</f>
        <v>19500</v>
      </c>
      <c r="L41" s="14">
        <f>K40*0.1</f>
        <v>19500</v>
      </c>
      <c r="M41" s="34">
        <v>0</v>
      </c>
      <c r="N41" s="101">
        <f>L41</f>
        <v>19500</v>
      </c>
    </row>
    <row r="42" spans="1:16" ht="15.75" thickBot="1" x14ac:dyDescent="0.3">
      <c r="A42" s="168" t="s">
        <v>26</v>
      </c>
      <c r="B42" s="168"/>
      <c r="C42" s="168"/>
      <c r="D42" s="168"/>
      <c r="E42" s="168"/>
      <c r="F42" s="168"/>
      <c r="G42" s="168"/>
      <c r="H42" s="35"/>
      <c r="I42" s="35"/>
      <c r="J42" s="35"/>
      <c r="K42" s="17">
        <f>SUM(K40:K41)</f>
        <v>214500</v>
      </c>
      <c r="L42" s="36">
        <f>SUM(L40:L41)</f>
        <v>519500</v>
      </c>
      <c r="M42" s="22">
        <f>SUM(M40:M41)</f>
        <v>350000</v>
      </c>
      <c r="N42" s="36">
        <f>N41+N40</f>
        <v>869500</v>
      </c>
      <c r="P42" s="63" t="s">
        <v>48</v>
      </c>
    </row>
    <row r="43" spans="1:16" x14ac:dyDescent="0.25">
      <c r="A43" s="47"/>
      <c r="B43" s="47"/>
      <c r="C43" s="47"/>
      <c r="D43" s="47"/>
      <c r="E43" s="47"/>
      <c r="F43" s="47"/>
      <c r="G43" s="47"/>
      <c r="H43" s="51"/>
      <c r="I43" s="51"/>
      <c r="J43" s="51"/>
      <c r="K43" s="52"/>
      <c r="L43" s="53"/>
      <c r="M43" s="54"/>
      <c r="N43" s="53"/>
      <c r="P43" s="63"/>
    </row>
    <row r="44" spans="1:16" ht="16.5" thickBot="1" x14ac:dyDescent="0.3">
      <c r="A44" s="150" t="s">
        <v>27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6" ht="15.75" customHeight="1" thickBot="1" x14ac:dyDescent="0.3">
      <c r="A45" s="151" t="s">
        <v>7</v>
      </c>
      <c r="B45" s="153" t="s">
        <v>8</v>
      </c>
      <c r="C45" s="153"/>
      <c r="D45" s="155" t="s">
        <v>36</v>
      </c>
      <c r="E45" s="155" t="s">
        <v>10</v>
      </c>
      <c r="F45" s="155" t="s">
        <v>11</v>
      </c>
      <c r="G45" s="155" t="s">
        <v>70</v>
      </c>
      <c r="H45" s="155" t="s">
        <v>13</v>
      </c>
      <c r="I45" s="155"/>
      <c r="J45" s="153" t="s">
        <v>14</v>
      </c>
      <c r="K45" s="153" t="s">
        <v>15</v>
      </c>
      <c r="L45" s="162" t="s">
        <v>16</v>
      </c>
      <c r="M45" s="165" t="s">
        <v>17</v>
      </c>
      <c r="N45" s="162" t="s">
        <v>18</v>
      </c>
    </row>
    <row r="46" spans="1:16" ht="15.75" customHeight="1" thickBot="1" x14ac:dyDescent="0.3">
      <c r="A46" s="152"/>
      <c r="B46" s="154"/>
      <c r="C46" s="154"/>
      <c r="D46" s="156"/>
      <c r="E46" s="156"/>
      <c r="F46" s="156"/>
      <c r="G46" s="158"/>
      <c r="H46" s="155" t="s">
        <v>19</v>
      </c>
      <c r="I46" s="153" t="s">
        <v>20</v>
      </c>
      <c r="J46" s="160"/>
      <c r="K46" s="160"/>
      <c r="L46" s="163"/>
      <c r="M46" s="166"/>
      <c r="N46" s="163"/>
    </row>
    <row r="47" spans="1:16" ht="15.75" thickBot="1" x14ac:dyDescent="0.3">
      <c r="A47" s="152"/>
      <c r="B47" s="91" t="s">
        <v>21</v>
      </c>
      <c r="C47" s="82" t="s">
        <v>22</v>
      </c>
      <c r="D47" s="157"/>
      <c r="E47" s="157"/>
      <c r="F47" s="157"/>
      <c r="G47" s="159"/>
      <c r="H47" s="159"/>
      <c r="I47" s="154"/>
      <c r="J47" s="161"/>
      <c r="K47" s="161"/>
      <c r="L47" s="164"/>
      <c r="M47" s="167"/>
      <c r="N47" s="164"/>
    </row>
    <row r="48" spans="1:16" ht="29.25" thickBot="1" x14ac:dyDescent="0.3">
      <c r="A48" s="23">
        <v>1</v>
      </c>
      <c r="B48" s="129" t="s">
        <v>153</v>
      </c>
      <c r="C48" s="81" t="s">
        <v>111</v>
      </c>
      <c r="D48" s="41" t="s">
        <v>29</v>
      </c>
      <c r="E48" s="23" t="s">
        <v>81</v>
      </c>
      <c r="F48" s="23" t="s">
        <v>115</v>
      </c>
      <c r="G48" s="23">
        <v>0</v>
      </c>
      <c r="H48" s="23">
        <v>0</v>
      </c>
      <c r="I48" s="23">
        <v>0</v>
      </c>
      <c r="J48" s="24">
        <v>0</v>
      </c>
      <c r="K48" s="24">
        <v>0</v>
      </c>
      <c r="L48" s="24">
        <f>+K48+J48</f>
        <v>0</v>
      </c>
      <c r="M48" s="24">
        <v>150000</v>
      </c>
      <c r="N48" s="80">
        <f t="shared" ref="N48:N51" si="4">+L48+M48</f>
        <v>150000</v>
      </c>
    </row>
    <row r="49" spans="1:14" ht="72" thickBot="1" x14ac:dyDescent="0.3">
      <c r="A49" s="23">
        <v>1</v>
      </c>
      <c r="B49" s="129" t="s">
        <v>30</v>
      </c>
      <c r="C49" s="81" t="s">
        <v>31</v>
      </c>
      <c r="D49" s="41" t="s">
        <v>29</v>
      </c>
      <c r="E49" s="23" t="s">
        <v>112</v>
      </c>
      <c r="F49" s="23" t="s">
        <v>113</v>
      </c>
      <c r="G49" s="23">
        <v>16</v>
      </c>
      <c r="H49" s="23">
        <v>5</v>
      </c>
      <c r="I49" s="23">
        <v>25</v>
      </c>
      <c r="J49" s="24">
        <v>18000</v>
      </c>
      <c r="K49" s="24">
        <v>60000</v>
      </c>
      <c r="L49" s="24">
        <f>+K49+J49</f>
        <v>78000</v>
      </c>
      <c r="M49" s="24">
        <v>97400</v>
      </c>
      <c r="N49" s="80">
        <f>+L49+M49</f>
        <v>175400</v>
      </c>
    </row>
    <row r="50" spans="1:14" ht="43.5" thickBot="1" x14ac:dyDescent="0.3">
      <c r="A50" s="23">
        <v>1</v>
      </c>
      <c r="B50" s="129" t="s">
        <v>123</v>
      </c>
      <c r="C50" s="81" t="s">
        <v>109</v>
      </c>
      <c r="D50" s="41" t="s">
        <v>29</v>
      </c>
      <c r="E50" s="23" t="s">
        <v>114</v>
      </c>
      <c r="F50" s="23" t="s">
        <v>113</v>
      </c>
      <c r="G50" s="23">
        <v>0</v>
      </c>
      <c r="H50" s="23">
        <v>0</v>
      </c>
      <c r="I50" s="23">
        <v>0</v>
      </c>
      <c r="J50" s="24">
        <v>0</v>
      </c>
      <c r="K50" s="24">
        <v>0</v>
      </c>
      <c r="L50" s="24">
        <f t="shared" ref="L50:L51" si="5">+K50+J50</f>
        <v>0</v>
      </c>
      <c r="M50" s="24">
        <v>300000</v>
      </c>
      <c r="N50" s="80">
        <f>+L50+M50</f>
        <v>300000</v>
      </c>
    </row>
    <row r="51" spans="1:14" ht="34.5" customHeight="1" thickBot="1" x14ac:dyDescent="0.3">
      <c r="A51" s="23">
        <v>1</v>
      </c>
      <c r="B51" s="129" t="s">
        <v>146</v>
      </c>
      <c r="C51" s="81" t="s">
        <v>110</v>
      </c>
      <c r="D51" s="41" t="s">
        <v>29</v>
      </c>
      <c r="E51" s="23" t="s">
        <v>83</v>
      </c>
      <c r="F51" s="23" t="s">
        <v>116</v>
      </c>
      <c r="G51" s="23">
        <v>0</v>
      </c>
      <c r="H51" s="23">
        <v>0</v>
      </c>
      <c r="I51" s="23">
        <v>0</v>
      </c>
      <c r="J51" s="24">
        <v>0</v>
      </c>
      <c r="K51" s="24">
        <v>0</v>
      </c>
      <c r="L51" s="24">
        <f t="shared" si="5"/>
        <v>0</v>
      </c>
      <c r="M51" s="24">
        <v>200000</v>
      </c>
      <c r="N51" s="80">
        <f t="shared" si="4"/>
        <v>200000</v>
      </c>
    </row>
    <row r="52" spans="1:14" ht="15.75" thickBot="1" x14ac:dyDescent="0.3">
      <c r="A52" s="8">
        <f>SUM(A48:A51)</f>
        <v>4</v>
      </c>
      <c r="B52" s="168" t="s">
        <v>24</v>
      </c>
      <c r="C52" s="168"/>
      <c r="D52" s="168"/>
      <c r="E52" s="168"/>
      <c r="F52" s="168"/>
      <c r="G52" s="81">
        <f>SUM(G48:G51)</f>
        <v>16</v>
      </c>
      <c r="H52" s="128">
        <f t="shared" ref="H52:I52" si="6">SUM(H48:H51)</f>
        <v>5</v>
      </c>
      <c r="I52" s="128">
        <f t="shared" si="6"/>
        <v>25</v>
      </c>
      <c r="J52" s="42">
        <f>SUM(J48:J51)</f>
        <v>18000</v>
      </c>
      <c r="K52" s="42">
        <f t="shared" ref="K52:N52" si="7">SUM(K48:K51)</f>
        <v>60000</v>
      </c>
      <c r="L52" s="42">
        <f t="shared" si="7"/>
        <v>78000</v>
      </c>
      <c r="M52" s="42">
        <f t="shared" si="7"/>
        <v>747400</v>
      </c>
      <c r="N52" s="103">
        <f t="shared" si="7"/>
        <v>825400</v>
      </c>
    </row>
    <row r="53" spans="1:14" ht="15.75" customHeight="1" thickBot="1" x14ac:dyDescent="0.3">
      <c r="A53" s="169" t="s">
        <v>25</v>
      </c>
      <c r="B53" s="170"/>
      <c r="C53" s="170"/>
      <c r="D53" s="170"/>
      <c r="E53" s="170"/>
      <c r="F53" s="170"/>
      <c r="G53" s="170"/>
      <c r="H53" s="31"/>
      <c r="I53" s="31"/>
      <c r="J53" s="31"/>
      <c r="K53" s="42">
        <f>+K52*0.1</f>
        <v>6000</v>
      </c>
      <c r="L53" s="21">
        <f>+K53</f>
        <v>6000</v>
      </c>
      <c r="M53" s="21" t="s">
        <v>32</v>
      </c>
      <c r="N53" s="104">
        <f>+L53</f>
        <v>6000</v>
      </c>
    </row>
    <row r="54" spans="1:14" ht="15.75" customHeight="1" thickBot="1" x14ac:dyDescent="0.3">
      <c r="A54" s="168" t="s">
        <v>26</v>
      </c>
      <c r="B54" s="168"/>
      <c r="C54" s="168"/>
      <c r="D54" s="168"/>
      <c r="E54" s="168"/>
      <c r="F54" s="168"/>
      <c r="G54" s="168"/>
      <c r="H54" s="32"/>
      <c r="I54" s="32"/>
      <c r="J54" s="32"/>
      <c r="K54" s="42">
        <f>SUM(K52:K53)</f>
        <v>66000</v>
      </c>
      <c r="L54" s="21">
        <f>SUM(L52:L53)</f>
        <v>84000</v>
      </c>
      <c r="M54" s="21">
        <f>SUM(M52:M53)</f>
        <v>747400</v>
      </c>
      <c r="N54" s="104">
        <f>SUM(N52:N53)</f>
        <v>831400</v>
      </c>
    </row>
    <row r="55" spans="1:14" x14ac:dyDescent="0.25">
      <c r="A55" s="47"/>
      <c r="B55" s="93"/>
      <c r="C55" s="47"/>
      <c r="D55" s="47"/>
      <c r="E55" s="47"/>
      <c r="F55" s="47"/>
      <c r="G55" s="47"/>
      <c r="H55" s="48"/>
      <c r="I55" s="48"/>
      <c r="J55" s="48"/>
      <c r="K55" s="49"/>
      <c r="L55" s="50"/>
      <c r="M55" s="50"/>
      <c r="N55" s="105"/>
    </row>
    <row r="56" spans="1:14" ht="16.5" customHeight="1" thickBot="1" x14ac:dyDescent="0.3">
      <c r="A56" s="150" t="s">
        <v>33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1:14" ht="15.75" customHeight="1" thickBot="1" x14ac:dyDescent="0.3">
      <c r="A57" s="151" t="s">
        <v>7</v>
      </c>
      <c r="B57" s="153" t="s">
        <v>8</v>
      </c>
      <c r="C57" s="153"/>
      <c r="D57" s="155" t="s">
        <v>36</v>
      </c>
      <c r="E57" s="155" t="s">
        <v>10</v>
      </c>
      <c r="F57" s="155" t="s">
        <v>11</v>
      </c>
      <c r="G57" s="155" t="s">
        <v>70</v>
      </c>
      <c r="H57" s="155" t="s">
        <v>13</v>
      </c>
      <c r="I57" s="155"/>
      <c r="J57" s="153" t="s">
        <v>14</v>
      </c>
      <c r="K57" s="153" t="s">
        <v>15</v>
      </c>
      <c r="L57" s="162" t="s">
        <v>16</v>
      </c>
      <c r="M57" s="165" t="s">
        <v>17</v>
      </c>
      <c r="N57" s="162" t="s">
        <v>18</v>
      </c>
    </row>
    <row r="58" spans="1:14" ht="15.75" customHeight="1" thickBot="1" x14ac:dyDescent="0.3">
      <c r="A58" s="152"/>
      <c r="B58" s="154"/>
      <c r="C58" s="154"/>
      <c r="D58" s="156"/>
      <c r="E58" s="156"/>
      <c r="F58" s="156"/>
      <c r="G58" s="158"/>
      <c r="H58" s="155" t="s">
        <v>19</v>
      </c>
      <c r="I58" s="153" t="s">
        <v>20</v>
      </c>
      <c r="J58" s="160"/>
      <c r="K58" s="160"/>
      <c r="L58" s="163"/>
      <c r="M58" s="166"/>
      <c r="N58" s="163"/>
    </row>
    <row r="59" spans="1:14" ht="15.75" thickBot="1" x14ac:dyDescent="0.3">
      <c r="A59" s="152"/>
      <c r="B59" s="91" t="s">
        <v>21</v>
      </c>
      <c r="C59" s="2" t="s">
        <v>22</v>
      </c>
      <c r="D59" s="157"/>
      <c r="E59" s="157"/>
      <c r="F59" s="157"/>
      <c r="G59" s="159"/>
      <c r="H59" s="159"/>
      <c r="I59" s="154"/>
      <c r="J59" s="161"/>
      <c r="K59" s="161"/>
      <c r="L59" s="164"/>
      <c r="M59" s="167"/>
      <c r="N59" s="164"/>
    </row>
    <row r="60" spans="1:14" ht="47.25" customHeight="1" thickBot="1" x14ac:dyDescent="0.3">
      <c r="A60" s="23">
        <v>1</v>
      </c>
      <c r="B60" s="23" t="s">
        <v>158</v>
      </c>
      <c r="C60" s="136" t="s">
        <v>175</v>
      </c>
      <c r="D60" s="23" t="s">
        <v>171</v>
      </c>
      <c r="E60" s="23" t="s">
        <v>162</v>
      </c>
      <c r="F60" s="23" t="s">
        <v>118</v>
      </c>
      <c r="G60" s="23">
        <v>24</v>
      </c>
      <c r="H60" s="23">
        <v>10</v>
      </c>
      <c r="I60" s="23">
        <v>30</v>
      </c>
      <c r="J60" s="138">
        <v>85000</v>
      </c>
      <c r="K60" s="138">
        <v>50000</v>
      </c>
      <c r="L60" s="138">
        <f>J60+K60</f>
        <v>135000</v>
      </c>
      <c r="M60" s="138">
        <v>0</v>
      </c>
      <c r="N60" s="109">
        <f>M60+L60</f>
        <v>135000</v>
      </c>
    </row>
    <row r="61" spans="1:14" ht="30" thickBot="1" x14ac:dyDescent="0.3">
      <c r="A61" s="23">
        <v>1</v>
      </c>
      <c r="B61" s="23" t="s">
        <v>157</v>
      </c>
      <c r="C61" s="136" t="s">
        <v>168</v>
      </c>
      <c r="D61" s="23" t="s">
        <v>171</v>
      </c>
      <c r="E61" s="23" t="s">
        <v>163</v>
      </c>
      <c r="F61" s="23" t="s">
        <v>119</v>
      </c>
      <c r="G61" s="23">
        <v>24</v>
      </c>
      <c r="H61" s="23">
        <v>10</v>
      </c>
      <c r="I61" s="23">
        <v>30</v>
      </c>
      <c r="J61" s="138">
        <v>85000</v>
      </c>
      <c r="K61" s="138">
        <v>50000</v>
      </c>
      <c r="L61" s="138">
        <f>J61+K61</f>
        <v>135000</v>
      </c>
      <c r="M61" s="138">
        <v>0</v>
      </c>
      <c r="N61" s="109">
        <f>M61+L61</f>
        <v>135000</v>
      </c>
    </row>
    <row r="62" spans="1:14" ht="44.25" thickBot="1" x14ac:dyDescent="0.3">
      <c r="A62" s="23">
        <v>1</v>
      </c>
      <c r="B62" s="23" t="s">
        <v>120</v>
      </c>
      <c r="C62" s="136" t="s">
        <v>174</v>
      </c>
      <c r="D62" s="23" t="s">
        <v>171</v>
      </c>
      <c r="E62" s="23" t="s">
        <v>164</v>
      </c>
      <c r="F62" s="23" t="s">
        <v>121</v>
      </c>
      <c r="G62" s="23">
        <v>24</v>
      </c>
      <c r="H62" s="23">
        <v>10</v>
      </c>
      <c r="I62" s="23">
        <v>30</v>
      </c>
      <c r="J62" s="138">
        <v>85000</v>
      </c>
      <c r="K62" s="138">
        <v>50000</v>
      </c>
      <c r="L62" s="138">
        <f>K62+J62</f>
        <v>135000</v>
      </c>
      <c r="M62" s="138">
        <v>0</v>
      </c>
      <c r="N62" s="109">
        <f>M62+L62</f>
        <v>135000</v>
      </c>
    </row>
    <row r="63" spans="1:14" ht="30" thickBot="1" x14ac:dyDescent="0.3">
      <c r="A63" s="23">
        <v>1</v>
      </c>
      <c r="B63" s="23" t="s">
        <v>120</v>
      </c>
      <c r="C63" s="136" t="s">
        <v>169</v>
      </c>
      <c r="D63" s="23" t="s">
        <v>171</v>
      </c>
      <c r="E63" s="23" t="s">
        <v>165</v>
      </c>
      <c r="F63" s="23" t="s">
        <v>121</v>
      </c>
      <c r="G63" s="23">
        <v>24</v>
      </c>
      <c r="H63" s="23">
        <v>10</v>
      </c>
      <c r="I63" s="23">
        <v>30</v>
      </c>
      <c r="J63" s="138">
        <v>85000</v>
      </c>
      <c r="K63" s="138">
        <v>50000</v>
      </c>
      <c r="L63" s="138">
        <f t="shared" ref="L63:L67" si="8">J63+K63</f>
        <v>135000</v>
      </c>
      <c r="M63" s="138">
        <v>0</v>
      </c>
      <c r="N63" s="109">
        <f t="shared" ref="N63" si="9">M63+L63</f>
        <v>135000</v>
      </c>
    </row>
    <row r="64" spans="1:14" ht="30" thickBot="1" x14ac:dyDescent="0.3">
      <c r="A64" s="23">
        <v>1</v>
      </c>
      <c r="B64" s="23" t="s">
        <v>180</v>
      </c>
      <c r="C64" s="136" t="s">
        <v>170</v>
      </c>
      <c r="D64" s="23" t="s">
        <v>171</v>
      </c>
      <c r="E64" s="23" t="s">
        <v>166</v>
      </c>
      <c r="F64" s="23" t="s">
        <v>122</v>
      </c>
      <c r="G64" s="23">
        <v>24</v>
      </c>
      <c r="H64" s="23">
        <v>10</v>
      </c>
      <c r="I64" s="23">
        <v>30</v>
      </c>
      <c r="J64" s="138">
        <v>85000</v>
      </c>
      <c r="K64" s="138">
        <v>50000</v>
      </c>
      <c r="L64" s="138">
        <f t="shared" si="8"/>
        <v>135000</v>
      </c>
      <c r="M64" s="138">
        <v>0</v>
      </c>
      <c r="N64" s="109">
        <f>M64+L64</f>
        <v>135000</v>
      </c>
    </row>
    <row r="65" spans="1:16" ht="43.5" thickBot="1" x14ac:dyDescent="0.3">
      <c r="A65" s="23">
        <v>1</v>
      </c>
      <c r="B65" s="23" t="s">
        <v>158</v>
      </c>
      <c r="C65" s="39" t="s">
        <v>175</v>
      </c>
      <c r="D65" s="23" t="s">
        <v>171</v>
      </c>
      <c r="E65" s="23" t="s">
        <v>167</v>
      </c>
      <c r="F65" s="23" t="s">
        <v>118</v>
      </c>
      <c r="G65" s="23">
        <v>24</v>
      </c>
      <c r="H65" s="23">
        <v>10</v>
      </c>
      <c r="I65" s="23">
        <v>30</v>
      </c>
      <c r="J65" s="138">
        <v>85000</v>
      </c>
      <c r="K65" s="138">
        <v>50000</v>
      </c>
      <c r="L65" s="138">
        <f t="shared" si="8"/>
        <v>135000</v>
      </c>
      <c r="M65" s="138">
        <v>0</v>
      </c>
      <c r="N65" s="109">
        <f t="shared" ref="N65:N67" si="10">M65+L65</f>
        <v>135000</v>
      </c>
    </row>
    <row r="66" spans="1:16" ht="33" customHeight="1" thickBot="1" x14ac:dyDescent="0.3">
      <c r="A66" s="23">
        <v>1</v>
      </c>
      <c r="B66" s="23" t="s">
        <v>152</v>
      </c>
      <c r="C66" s="136" t="s">
        <v>176</v>
      </c>
      <c r="D66" s="23" t="s">
        <v>171</v>
      </c>
      <c r="E66" s="23" t="s">
        <v>161</v>
      </c>
      <c r="F66" s="23" t="s">
        <v>147</v>
      </c>
      <c r="G66" s="23">
        <v>24</v>
      </c>
      <c r="H66" s="23">
        <v>10</v>
      </c>
      <c r="I66" s="23">
        <v>30</v>
      </c>
      <c r="J66" s="138">
        <v>85000</v>
      </c>
      <c r="K66" s="138">
        <v>50000</v>
      </c>
      <c r="L66" s="138">
        <f t="shared" si="8"/>
        <v>135000</v>
      </c>
      <c r="M66" s="138">
        <v>0</v>
      </c>
      <c r="N66" s="109">
        <f t="shared" si="10"/>
        <v>135000</v>
      </c>
    </row>
    <row r="67" spans="1:16" ht="31.5" customHeight="1" thickBot="1" x14ac:dyDescent="0.3">
      <c r="A67" s="23">
        <v>1</v>
      </c>
      <c r="B67" s="23" t="s">
        <v>159</v>
      </c>
      <c r="C67" s="136" t="s">
        <v>177</v>
      </c>
      <c r="D67" s="23" t="s">
        <v>171</v>
      </c>
      <c r="E67" s="110" t="s">
        <v>160</v>
      </c>
      <c r="F67" s="23" t="s">
        <v>121</v>
      </c>
      <c r="G67" s="23">
        <v>8</v>
      </c>
      <c r="H67" s="23">
        <v>30</v>
      </c>
      <c r="I67" s="23">
        <v>50</v>
      </c>
      <c r="J67" s="138">
        <v>50000</v>
      </c>
      <c r="K67" s="138">
        <v>27000</v>
      </c>
      <c r="L67" s="138">
        <f t="shared" si="8"/>
        <v>77000</v>
      </c>
      <c r="M67" s="138">
        <v>0</v>
      </c>
      <c r="N67" s="109">
        <f t="shared" si="10"/>
        <v>77000</v>
      </c>
    </row>
    <row r="68" spans="1:16" ht="15.75" thickBot="1" x14ac:dyDescent="0.3">
      <c r="A68" s="8">
        <f>SUM(A60:A67)</f>
        <v>8</v>
      </c>
      <c r="B68" s="171" t="s">
        <v>24</v>
      </c>
      <c r="C68" s="171"/>
      <c r="D68" s="171"/>
      <c r="E68" s="171"/>
      <c r="F68" s="171"/>
      <c r="G68" s="83">
        <f t="shared" ref="G68:N68" si="11">SUM(G60:G67)</f>
        <v>176</v>
      </c>
      <c r="H68" s="83">
        <f t="shared" si="11"/>
        <v>100</v>
      </c>
      <c r="I68" s="83">
        <f t="shared" si="11"/>
        <v>260</v>
      </c>
      <c r="J68" s="10">
        <f t="shared" si="11"/>
        <v>645000</v>
      </c>
      <c r="K68" s="10">
        <f t="shared" si="11"/>
        <v>377000</v>
      </c>
      <c r="L68" s="10">
        <f t="shared" si="11"/>
        <v>1022000</v>
      </c>
      <c r="M68" s="120">
        <f t="shared" si="11"/>
        <v>0</v>
      </c>
      <c r="N68" s="100">
        <f t="shared" si="11"/>
        <v>1022000</v>
      </c>
    </row>
    <row r="69" spans="1:16" ht="15.75" customHeight="1" thickBot="1" x14ac:dyDescent="0.3">
      <c r="A69" s="172" t="s">
        <v>25</v>
      </c>
      <c r="B69" s="173"/>
      <c r="C69" s="173"/>
      <c r="D69" s="173"/>
      <c r="E69" s="173"/>
      <c r="F69" s="173"/>
      <c r="G69" s="173"/>
      <c r="H69" s="11"/>
      <c r="I69" s="12"/>
      <c r="J69" s="12"/>
      <c r="K69" s="13">
        <f>0.1*K68</f>
        <v>37700</v>
      </c>
      <c r="L69" s="119">
        <f>K68*0.1</f>
        <v>37700</v>
      </c>
      <c r="M69" s="118">
        <v>0</v>
      </c>
      <c r="N69" s="106">
        <f>L69</f>
        <v>37700</v>
      </c>
    </row>
    <row r="70" spans="1:16" ht="15.75" customHeight="1" thickBot="1" x14ac:dyDescent="0.3">
      <c r="A70" s="174" t="s">
        <v>26</v>
      </c>
      <c r="B70" s="171"/>
      <c r="C70" s="171"/>
      <c r="D70" s="171"/>
      <c r="E70" s="171"/>
      <c r="F70" s="171"/>
      <c r="G70" s="171"/>
      <c r="H70" s="16"/>
      <c r="I70" s="16"/>
      <c r="J70" s="16"/>
      <c r="K70" s="17">
        <f>SUM(K68:K69)</f>
        <v>414700</v>
      </c>
      <c r="L70" s="18">
        <f>SUM(L68:L69)</f>
        <v>1059700</v>
      </c>
      <c r="M70" s="19">
        <f>SUM(M68:M69)</f>
        <v>0</v>
      </c>
      <c r="N70" s="107">
        <f>N69+N68</f>
        <v>1059700</v>
      </c>
      <c r="P70" s="64" t="s">
        <v>48</v>
      </c>
    </row>
    <row r="71" spans="1:16" x14ac:dyDescent="0.25">
      <c r="A71" s="6"/>
      <c r="B71" s="9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02"/>
    </row>
    <row r="72" spans="1:16" ht="15.75" thickBot="1" x14ac:dyDescent="0.3">
      <c r="A72" s="175" t="s">
        <v>34</v>
      </c>
      <c r="B72" s="175"/>
      <c r="C72" s="175"/>
      <c r="D72" s="6"/>
      <c r="E72" s="6"/>
      <c r="F72" s="6"/>
      <c r="G72" s="6"/>
      <c r="H72" s="6"/>
      <c r="I72" s="6"/>
      <c r="J72" s="6"/>
      <c r="K72" s="6"/>
      <c r="L72" s="6"/>
      <c r="M72" s="6"/>
      <c r="N72" s="102"/>
    </row>
    <row r="73" spans="1:16" ht="15.75" customHeight="1" thickBot="1" x14ac:dyDescent="0.3">
      <c r="A73" s="151" t="s">
        <v>7</v>
      </c>
      <c r="B73" s="153" t="s">
        <v>8</v>
      </c>
      <c r="C73" s="153"/>
      <c r="D73" s="155" t="s">
        <v>36</v>
      </c>
      <c r="E73" s="155" t="s">
        <v>10</v>
      </c>
      <c r="F73" s="155" t="s">
        <v>11</v>
      </c>
      <c r="G73" s="155" t="s">
        <v>70</v>
      </c>
      <c r="H73" s="155" t="s">
        <v>13</v>
      </c>
      <c r="I73" s="155"/>
      <c r="J73" s="153" t="s">
        <v>14</v>
      </c>
      <c r="K73" s="153" t="s">
        <v>15</v>
      </c>
      <c r="L73" s="162" t="s">
        <v>16</v>
      </c>
      <c r="M73" s="165" t="s">
        <v>17</v>
      </c>
      <c r="N73" s="162" t="s">
        <v>18</v>
      </c>
    </row>
    <row r="74" spans="1:16" ht="15.75" thickBot="1" x14ac:dyDescent="0.3">
      <c r="A74" s="152"/>
      <c r="B74" s="154"/>
      <c r="C74" s="154"/>
      <c r="D74" s="156"/>
      <c r="E74" s="156"/>
      <c r="F74" s="156"/>
      <c r="G74" s="158"/>
      <c r="H74" s="155" t="s">
        <v>19</v>
      </c>
      <c r="I74" s="153" t="s">
        <v>20</v>
      </c>
      <c r="J74" s="160"/>
      <c r="K74" s="160"/>
      <c r="L74" s="163"/>
      <c r="M74" s="166"/>
      <c r="N74" s="163"/>
    </row>
    <row r="75" spans="1:16" ht="15.75" thickBot="1" x14ac:dyDescent="0.3">
      <c r="A75" s="152"/>
      <c r="B75" s="91" t="s">
        <v>21</v>
      </c>
      <c r="C75" s="2" t="s">
        <v>22</v>
      </c>
      <c r="D75" s="157"/>
      <c r="E75" s="157"/>
      <c r="F75" s="157"/>
      <c r="G75" s="159"/>
      <c r="H75" s="159"/>
      <c r="I75" s="154"/>
      <c r="J75" s="161"/>
      <c r="K75" s="161"/>
      <c r="L75" s="164"/>
      <c r="M75" s="167"/>
      <c r="N75" s="164"/>
    </row>
    <row r="76" spans="1:16" ht="86.25" thickBot="1" x14ac:dyDescent="0.3">
      <c r="A76" s="23">
        <v>1</v>
      </c>
      <c r="B76" s="23" t="s">
        <v>76</v>
      </c>
      <c r="C76" s="128" t="s">
        <v>74</v>
      </c>
      <c r="D76" s="23" t="s">
        <v>35</v>
      </c>
      <c r="E76" s="23" t="s">
        <v>81</v>
      </c>
      <c r="F76" s="23" t="s">
        <v>84</v>
      </c>
      <c r="G76" s="23">
        <v>32</v>
      </c>
      <c r="H76" s="23">
        <v>10</v>
      </c>
      <c r="I76" s="23">
        <v>30</v>
      </c>
      <c r="J76" s="24">
        <v>78000</v>
      </c>
      <c r="K76" s="24">
        <v>56400</v>
      </c>
      <c r="L76" s="25">
        <f>+J76+K76</f>
        <v>134400</v>
      </c>
      <c r="M76" s="24">
        <v>0</v>
      </c>
      <c r="N76" s="80">
        <f>M76+L76</f>
        <v>134400</v>
      </c>
    </row>
    <row r="77" spans="1:16" ht="72" thickBot="1" x14ac:dyDescent="0.3">
      <c r="A77" s="23">
        <v>1</v>
      </c>
      <c r="B77" s="23" t="s">
        <v>77</v>
      </c>
      <c r="C77" s="128" t="s">
        <v>75</v>
      </c>
      <c r="D77" s="23" t="s">
        <v>35</v>
      </c>
      <c r="E77" s="23" t="s">
        <v>81</v>
      </c>
      <c r="F77" s="23" t="s">
        <v>85</v>
      </c>
      <c r="G77" s="23">
        <v>48</v>
      </c>
      <c r="H77" s="23">
        <v>5</v>
      </c>
      <c r="I77" s="23">
        <v>35</v>
      </c>
      <c r="J77" s="24">
        <v>156000</v>
      </c>
      <c r="K77" s="24">
        <v>91600</v>
      </c>
      <c r="L77" s="25">
        <f t="shared" ref="L77:L82" si="12">+J77+K77</f>
        <v>247600</v>
      </c>
      <c r="M77" s="24">
        <v>0</v>
      </c>
      <c r="N77" s="80">
        <f t="shared" ref="N77:N82" si="13">M77+L77</f>
        <v>247600</v>
      </c>
    </row>
    <row r="78" spans="1:16" ht="57.75" thickBot="1" x14ac:dyDescent="0.3">
      <c r="A78" s="23">
        <v>1</v>
      </c>
      <c r="B78" s="23" t="s">
        <v>95</v>
      </c>
      <c r="C78" s="128" t="s">
        <v>94</v>
      </c>
      <c r="D78" s="23" t="s">
        <v>35</v>
      </c>
      <c r="E78" s="23" t="s">
        <v>81</v>
      </c>
      <c r="F78" s="23" t="s">
        <v>96</v>
      </c>
      <c r="G78" s="23">
        <v>24</v>
      </c>
      <c r="H78" s="23">
        <v>5</v>
      </c>
      <c r="I78" s="23">
        <v>30</v>
      </c>
      <c r="J78" s="24">
        <v>75000</v>
      </c>
      <c r="K78" s="24">
        <v>45000</v>
      </c>
      <c r="L78" s="25">
        <f t="shared" si="12"/>
        <v>120000</v>
      </c>
      <c r="M78" s="24">
        <v>0</v>
      </c>
      <c r="N78" s="80">
        <f t="shared" si="13"/>
        <v>120000</v>
      </c>
    </row>
    <row r="79" spans="1:16" ht="86.25" thickBot="1" x14ac:dyDescent="0.3">
      <c r="A79" s="23">
        <v>1</v>
      </c>
      <c r="B79" s="23" t="s">
        <v>76</v>
      </c>
      <c r="C79" s="128" t="s">
        <v>74</v>
      </c>
      <c r="D79" s="23" t="s">
        <v>35</v>
      </c>
      <c r="E79" s="23" t="s">
        <v>82</v>
      </c>
      <c r="F79" s="23" t="s">
        <v>86</v>
      </c>
      <c r="G79" s="23">
        <v>32</v>
      </c>
      <c r="H79" s="23">
        <v>10</v>
      </c>
      <c r="I79" s="23">
        <v>30</v>
      </c>
      <c r="J79" s="24">
        <v>78000</v>
      </c>
      <c r="K79" s="24">
        <v>62000</v>
      </c>
      <c r="L79" s="25">
        <f t="shared" si="12"/>
        <v>140000</v>
      </c>
      <c r="M79" s="24">
        <v>0</v>
      </c>
      <c r="N79" s="80">
        <f t="shared" si="13"/>
        <v>140000</v>
      </c>
    </row>
    <row r="80" spans="1:16" ht="72" thickBot="1" x14ac:dyDescent="0.3">
      <c r="A80" s="23">
        <v>1</v>
      </c>
      <c r="B80" s="23" t="s">
        <v>78</v>
      </c>
      <c r="C80" s="128" t="s">
        <v>28</v>
      </c>
      <c r="D80" s="23" t="s">
        <v>35</v>
      </c>
      <c r="E80" s="23" t="s">
        <v>82</v>
      </c>
      <c r="F80" s="23" t="s">
        <v>87</v>
      </c>
      <c r="G80" s="23">
        <v>24</v>
      </c>
      <c r="H80" s="23">
        <v>5</v>
      </c>
      <c r="I80" s="23">
        <v>35</v>
      </c>
      <c r="J80" s="24">
        <v>78000</v>
      </c>
      <c r="K80" s="24">
        <v>37200</v>
      </c>
      <c r="L80" s="25">
        <f t="shared" si="12"/>
        <v>115200</v>
      </c>
      <c r="M80" s="24">
        <v>0</v>
      </c>
      <c r="N80" s="80">
        <f t="shared" si="13"/>
        <v>115200</v>
      </c>
    </row>
    <row r="81" spans="1:16" ht="72" thickBot="1" x14ac:dyDescent="0.3">
      <c r="A81" s="23">
        <v>1</v>
      </c>
      <c r="B81" s="129" t="s">
        <v>79</v>
      </c>
      <c r="C81" s="128" t="s">
        <v>23</v>
      </c>
      <c r="D81" s="23" t="s">
        <v>35</v>
      </c>
      <c r="E81" s="23" t="s">
        <v>82</v>
      </c>
      <c r="F81" s="23" t="s">
        <v>88</v>
      </c>
      <c r="G81" s="23">
        <v>24</v>
      </c>
      <c r="H81" s="23">
        <v>5</v>
      </c>
      <c r="I81" s="23">
        <v>35</v>
      </c>
      <c r="J81" s="24">
        <v>78000</v>
      </c>
      <c r="K81" s="24">
        <v>57200</v>
      </c>
      <c r="L81" s="25">
        <f t="shared" si="12"/>
        <v>135200</v>
      </c>
      <c r="M81" s="24">
        <v>0</v>
      </c>
      <c r="N81" s="80">
        <f t="shared" si="13"/>
        <v>135200</v>
      </c>
    </row>
    <row r="82" spans="1:16" ht="72" thickBot="1" x14ac:dyDescent="0.3">
      <c r="A82" s="23">
        <v>1</v>
      </c>
      <c r="B82" s="23" t="s">
        <v>80</v>
      </c>
      <c r="C82" s="128" t="s">
        <v>46</v>
      </c>
      <c r="D82" s="23" t="s">
        <v>35</v>
      </c>
      <c r="E82" s="23" t="s">
        <v>83</v>
      </c>
      <c r="F82" s="23" t="s">
        <v>47</v>
      </c>
      <c r="G82" s="23">
        <v>24</v>
      </c>
      <c r="H82" s="23">
        <v>5</v>
      </c>
      <c r="I82" s="23">
        <v>35</v>
      </c>
      <c r="J82" s="24">
        <v>78000</v>
      </c>
      <c r="K82" s="24">
        <v>59200</v>
      </c>
      <c r="L82" s="25">
        <f t="shared" si="12"/>
        <v>137200</v>
      </c>
      <c r="M82" s="24">
        <v>0</v>
      </c>
      <c r="N82" s="80">
        <f t="shared" si="13"/>
        <v>137200</v>
      </c>
    </row>
    <row r="83" spans="1:16" ht="15.75" thickBot="1" x14ac:dyDescent="0.3">
      <c r="A83" s="8">
        <f>SUM(A76:A82)</f>
        <v>7</v>
      </c>
      <c r="B83" s="171" t="s">
        <v>24</v>
      </c>
      <c r="C83" s="171"/>
      <c r="D83" s="171"/>
      <c r="E83" s="171"/>
      <c r="F83" s="171"/>
      <c r="G83" s="9">
        <f t="shared" ref="G83:N83" si="14">SUM(G76:G82)</f>
        <v>208</v>
      </c>
      <c r="H83" s="9">
        <f t="shared" si="14"/>
        <v>45</v>
      </c>
      <c r="I83" s="9">
        <f t="shared" si="14"/>
        <v>230</v>
      </c>
      <c r="J83" s="10">
        <f t="shared" si="14"/>
        <v>621000</v>
      </c>
      <c r="K83" s="10">
        <f t="shared" si="14"/>
        <v>408600</v>
      </c>
      <c r="L83" s="10">
        <f t="shared" si="14"/>
        <v>1029600</v>
      </c>
      <c r="M83" s="19">
        <f t="shared" si="14"/>
        <v>0</v>
      </c>
      <c r="N83" s="100">
        <f t="shared" si="14"/>
        <v>1029600</v>
      </c>
    </row>
    <row r="84" spans="1:16" ht="15.75" thickBot="1" x14ac:dyDescent="0.3">
      <c r="A84" s="172" t="s">
        <v>25</v>
      </c>
      <c r="B84" s="173"/>
      <c r="C84" s="173"/>
      <c r="D84" s="173"/>
      <c r="E84" s="173"/>
      <c r="F84" s="173"/>
      <c r="G84" s="173"/>
      <c r="H84" s="11"/>
      <c r="I84" s="12"/>
      <c r="J84" s="12"/>
      <c r="K84" s="13">
        <f>0.1*K83</f>
        <v>40860</v>
      </c>
      <c r="L84" s="14">
        <f>K83*0.1</f>
        <v>40860</v>
      </c>
      <c r="M84" s="19">
        <v>0</v>
      </c>
      <c r="N84" s="101">
        <f>L84</f>
        <v>40860</v>
      </c>
      <c r="P84" s="64" t="s">
        <v>48</v>
      </c>
    </row>
    <row r="85" spans="1:16" ht="15.75" thickBot="1" x14ac:dyDescent="0.3">
      <c r="A85" s="174" t="s">
        <v>26</v>
      </c>
      <c r="B85" s="171"/>
      <c r="C85" s="171"/>
      <c r="D85" s="171"/>
      <c r="E85" s="171"/>
      <c r="F85" s="171"/>
      <c r="G85" s="171"/>
      <c r="H85" s="16"/>
      <c r="I85" s="16"/>
      <c r="J85" s="16"/>
      <c r="K85" s="17">
        <f>SUM(K83:K84)</f>
        <v>449460</v>
      </c>
      <c r="L85" s="18">
        <f>SUM(L83:L84)</f>
        <v>1070460</v>
      </c>
      <c r="M85" s="19">
        <f>SUM(M83:M84)</f>
        <v>0</v>
      </c>
      <c r="N85" s="36">
        <f>N84+N83</f>
        <v>1070460</v>
      </c>
      <c r="P85" s="64" t="s">
        <v>48</v>
      </c>
    </row>
    <row r="86" spans="1:16" x14ac:dyDescent="0.25">
      <c r="A86" s="6"/>
      <c r="B86" s="9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02"/>
    </row>
    <row r="87" spans="1:16" ht="15.75" thickBot="1" x14ac:dyDescent="0.3">
      <c r="A87" s="178" t="s">
        <v>184</v>
      </c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</row>
    <row r="88" spans="1:16" ht="15.75" customHeight="1" thickBot="1" x14ac:dyDescent="0.3">
      <c r="A88" s="151" t="s">
        <v>7</v>
      </c>
      <c r="B88" s="153" t="s">
        <v>8</v>
      </c>
      <c r="C88" s="153"/>
      <c r="D88" s="155" t="s">
        <v>36</v>
      </c>
      <c r="E88" s="155" t="s">
        <v>10</v>
      </c>
      <c r="F88" s="155" t="s">
        <v>11</v>
      </c>
      <c r="G88" s="155" t="s">
        <v>70</v>
      </c>
      <c r="H88" s="153" t="s">
        <v>13</v>
      </c>
      <c r="I88" s="153"/>
      <c r="J88" s="153" t="s">
        <v>14</v>
      </c>
      <c r="K88" s="153" t="s">
        <v>15</v>
      </c>
      <c r="L88" s="165" t="s">
        <v>16</v>
      </c>
      <c r="M88" s="165" t="s">
        <v>37</v>
      </c>
      <c r="N88" s="162" t="s">
        <v>18</v>
      </c>
    </row>
    <row r="89" spans="1:16" ht="15.75" thickBot="1" x14ac:dyDescent="0.3">
      <c r="A89" s="152"/>
      <c r="B89" s="154"/>
      <c r="C89" s="154"/>
      <c r="D89" s="156"/>
      <c r="E89" s="156"/>
      <c r="F89" s="156"/>
      <c r="G89" s="158"/>
      <c r="H89" s="153" t="s">
        <v>19</v>
      </c>
      <c r="I89" s="153" t="s">
        <v>20</v>
      </c>
      <c r="J89" s="160"/>
      <c r="K89" s="160"/>
      <c r="L89" s="166"/>
      <c r="M89" s="166"/>
      <c r="N89" s="163"/>
    </row>
    <row r="90" spans="1:16" ht="15.75" thickBot="1" x14ac:dyDescent="0.3">
      <c r="A90" s="180"/>
      <c r="B90" s="94" t="s">
        <v>39</v>
      </c>
      <c r="C90" s="28" t="s">
        <v>22</v>
      </c>
      <c r="D90" s="156"/>
      <c r="E90" s="156"/>
      <c r="F90" s="156"/>
      <c r="G90" s="158"/>
      <c r="H90" s="160"/>
      <c r="I90" s="177"/>
      <c r="J90" s="160"/>
      <c r="K90" s="160"/>
      <c r="L90" s="176"/>
      <c r="M90" s="176"/>
      <c r="N90" s="164"/>
    </row>
    <row r="91" spans="1:16" ht="72" thickBot="1" x14ac:dyDescent="0.3">
      <c r="A91" s="23">
        <v>1</v>
      </c>
      <c r="B91" s="129" t="s">
        <v>79</v>
      </c>
      <c r="C91" s="128" t="s">
        <v>23</v>
      </c>
      <c r="D91" s="23" t="s">
        <v>40</v>
      </c>
      <c r="E91" s="23" t="s">
        <v>104</v>
      </c>
      <c r="F91" s="23" t="s">
        <v>97</v>
      </c>
      <c r="G91" s="23">
        <v>27</v>
      </c>
      <c r="H91" s="23">
        <v>5</v>
      </c>
      <c r="I91" s="23">
        <v>30</v>
      </c>
      <c r="J91" s="24">
        <v>70000</v>
      </c>
      <c r="K91" s="24">
        <v>40000</v>
      </c>
      <c r="L91" s="24">
        <f>+J91+K91</f>
        <v>110000</v>
      </c>
      <c r="M91" s="24">
        <v>0</v>
      </c>
      <c r="N91" s="109">
        <f>+L91+M91</f>
        <v>110000</v>
      </c>
    </row>
    <row r="92" spans="1:16" ht="72" thickBot="1" x14ac:dyDescent="0.3">
      <c r="A92" s="23">
        <v>1</v>
      </c>
      <c r="B92" s="23" t="s">
        <v>124</v>
      </c>
      <c r="C92" s="128" t="s">
        <v>89</v>
      </c>
      <c r="D92" s="23" t="s">
        <v>90</v>
      </c>
      <c r="E92" s="23" t="s">
        <v>91</v>
      </c>
      <c r="F92" s="23" t="s">
        <v>92</v>
      </c>
      <c r="G92" s="23">
        <v>24</v>
      </c>
      <c r="H92" s="23">
        <v>10</v>
      </c>
      <c r="I92" s="23">
        <v>30</v>
      </c>
      <c r="J92" s="24">
        <v>75579</v>
      </c>
      <c r="K92" s="24">
        <v>75400</v>
      </c>
      <c r="L92" s="24">
        <f t="shared" ref="L92:L99" si="15">+J92+K92</f>
        <v>150979</v>
      </c>
      <c r="M92" s="24">
        <v>0</v>
      </c>
      <c r="N92" s="80">
        <f t="shared" ref="N92:N99" si="16">+L92+M92</f>
        <v>150979</v>
      </c>
    </row>
    <row r="93" spans="1:16" ht="29.25" thickBot="1" x14ac:dyDescent="0.3">
      <c r="A93" s="23">
        <v>1</v>
      </c>
      <c r="B93" s="23" t="s">
        <v>125</v>
      </c>
      <c r="C93" s="128" t="s">
        <v>98</v>
      </c>
      <c r="D93" s="23" t="s">
        <v>40</v>
      </c>
      <c r="E93" s="23" t="s">
        <v>99</v>
      </c>
      <c r="F93" s="23" t="s">
        <v>173</v>
      </c>
      <c r="G93" s="23">
        <v>7</v>
      </c>
      <c r="H93" s="23">
        <v>5</v>
      </c>
      <c r="I93" s="23">
        <v>30</v>
      </c>
      <c r="J93" s="24">
        <v>55000</v>
      </c>
      <c r="K93" s="24">
        <v>43700</v>
      </c>
      <c r="L93" s="24">
        <f t="shared" si="15"/>
        <v>98700</v>
      </c>
      <c r="M93" s="24">
        <v>225000</v>
      </c>
      <c r="N93" s="109">
        <f t="shared" si="16"/>
        <v>323700</v>
      </c>
    </row>
    <row r="94" spans="1:16" ht="72" thickBot="1" x14ac:dyDescent="0.3">
      <c r="A94" s="23">
        <v>1</v>
      </c>
      <c r="B94" s="129" t="s">
        <v>79</v>
      </c>
      <c r="C94" s="128" t="s">
        <v>23</v>
      </c>
      <c r="D94" s="23" t="s">
        <v>40</v>
      </c>
      <c r="E94" s="23" t="s">
        <v>107</v>
      </c>
      <c r="F94" s="23" t="s">
        <v>108</v>
      </c>
      <c r="G94" s="23">
        <v>27</v>
      </c>
      <c r="H94" s="23">
        <v>5</v>
      </c>
      <c r="I94" s="23">
        <v>30</v>
      </c>
      <c r="J94" s="24">
        <v>75000</v>
      </c>
      <c r="K94" s="24">
        <v>40000</v>
      </c>
      <c r="L94" s="24">
        <f t="shared" si="15"/>
        <v>115000</v>
      </c>
      <c r="M94" s="24">
        <v>0</v>
      </c>
      <c r="N94" s="109">
        <f t="shared" si="16"/>
        <v>115000</v>
      </c>
    </row>
    <row r="95" spans="1:16" ht="43.5" thickBot="1" x14ac:dyDescent="0.3">
      <c r="A95" s="23">
        <v>1</v>
      </c>
      <c r="B95" s="129" t="s">
        <v>79</v>
      </c>
      <c r="C95" s="128" t="s">
        <v>100</v>
      </c>
      <c r="D95" s="23" t="s">
        <v>40</v>
      </c>
      <c r="E95" s="110" t="s">
        <v>101</v>
      </c>
      <c r="F95" s="23" t="s">
        <v>102</v>
      </c>
      <c r="G95" s="23">
        <v>7</v>
      </c>
      <c r="H95" s="23">
        <v>5</v>
      </c>
      <c r="I95" s="23">
        <v>30</v>
      </c>
      <c r="J95" s="24">
        <v>50000</v>
      </c>
      <c r="K95" s="24">
        <v>40000</v>
      </c>
      <c r="L95" s="24">
        <f t="shared" si="15"/>
        <v>90000</v>
      </c>
      <c r="M95" s="24">
        <v>100000</v>
      </c>
      <c r="N95" s="109">
        <f t="shared" si="16"/>
        <v>190000</v>
      </c>
    </row>
    <row r="96" spans="1:16" ht="29.25" thickBot="1" x14ac:dyDescent="0.3">
      <c r="A96" s="23">
        <v>1</v>
      </c>
      <c r="B96" s="23" t="s">
        <v>125</v>
      </c>
      <c r="C96" s="128" t="s">
        <v>98</v>
      </c>
      <c r="D96" s="23" t="s">
        <v>40</v>
      </c>
      <c r="E96" s="110" t="s">
        <v>103</v>
      </c>
      <c r="F96" s="23" t="s">
        <v>102</v>
      </c>
      <c r="G96" s="23">
        <v>7</v>
      </c>
      <c r="H96" s="23">
        <v>5</v>
      </c>
      <c r="I96" s="23">
        <v>25</v>
      </c>
      <c r="J96" s="24">
        <v>50000</v>
      </c>
      <c r="K96" s="24">
        <v>38000</v>
      </c>
      <c r="L96" s="24">
        <f t="shared" si="15"/>
        <v>88000</v>
      </c>
      <c r="M96" s="24">
        <v>100000</v>
      </c>
      <c r="N96" s="109">
        <f t="shared" si="16"/>
        <v>188000</v>
      </c>
    </row>
    <row r="97" spans="1:16" ht="72" thickBot="1" x14ac:dyDescent="0.3">
      <c r="A97" s="23">
        <v>1</v>
      </c>
      <c r="B97" s="23" t="s">
        <v>124</v>
      </c>
      <c r="C97" s="128" t="s">
        <v>89</v>
      </c>
      <c r="D97" s="23" t="s">
        <v>90</v>
      </c>
      <c r="E97" s="23" t="s">
        <v>172</v>
      </c>
      <c r="F97" s="23" t="s">
        <v>93</v>
      </c>
      <c r="G97" s="23">
        <v>24</v>
      </c>
      <c r="H97" s="23">
        <v>10</v>
      </c>
      <c r="I97" s="23">
        <v>30</v>
      </c>
      <c r="J97" s="24">
        <v>75579</v>
      </c>
      <c r="K97" s="24">
        <v>75400</v>
      </c>
      <c r="L97" s="24">
        <f t="shared" si="15"/>
        <v>150979</v>
      </c>
      <c r="M97" s="24">
        <v>0</v>
      </c>
      <c r="N97" s="80">
        <f t="shared" si="16"/>
        <v>150979</v>
      </c>
    </row>
    <row r="98" spans="1:16" ht="43.5" thickBot="1" x14ac:dyDescent="0.3">
      <c r="A98" s="23">
        <v>1</v>
      </c>
      <c r="B98" s="129" t="s">
        <v>126</v>
      </c>
      <c r="C98" s="128" t="s">
        <v>105</v>
      </c>
      <c r="D98" s="23" t="s">
        <v>40</v>
      </c>
      <c r="E98" s="23" t="s">
        <v>82</v>
      </c>
      <c r="F98" s="23" t="s">
        <v>102</v>
      </c>
      <c r="G98" s="23">
        <v>7</v>
      </c>
      <c r="H98" s="23">
        <v>5</v>
      </c>
      <c r="I98" s="23">
        <v>25</v>
      </c>
      <c r="J98" s="24">
        <v>50000</v>
      </c>
      <c r="K98" s="24">
        <v>40000</v>
      </c>
      <c r="L98" s="24">
        <f t="shared" si="15"/>
        <v>90000</v>
      </c>
      <c r="M98" s="24">
        <v>100000</v>
      </c>
      <c r="N98" s="109">
        <f t="shared" si="16"/>
        <v>190000</v>
      </c>
    </row>
    <row r="99" spans="1:16" ht="72" thickBot="1" x14ac:dyDescent="0.3">
      <c r="A99" s="23">
        <v>1</v>
      </c>
      <c r="B99" s="129" t="s">
        <v>126</v>
      </c>
      <c r="C99" s="128" t="s">
        <v>46</v>
      </c>
      <c r="D99" s="23" t="s">
        <v>40</v>
      </c>
      <c r="E99" s="23" t="s">
        <v>82</v>
      </c>
      <c r="F99" s="84" t="s">
        <v>106</v>
      </c>
      <c r="G99" s="41">
        <v>32</v>
      </c>
      <c r="H99" s="111">
        <v>5</v>
      </c>
      <c r="I99" s="41">
        <v>25</v>
      </c>
      <c r="J99" s="40">
        <v>70000</v>
      </c>
      <c r="K99" s="40">
        <v>76647</v>
      </c>
      <c r="L99" s="24">
        <f t="shared" si="15"/>
        <v>146647</v>
      </c>
      <c r="M99" s="40">
        <v>300000</v>
      </c>
      <c r="N99" s="109">
        <f t="shared" si="16"/>
        <v>446647</v>
      </c>
    </row>
    <row r="100" spans="1:16" ht="15.75" thickBot="1" x14ac:dyDescent="0.3">
      <c r="A100" s="8">
        <f>SUM(A91:A99)</f>
        <v>9</v>
      </c>
      <c r="B100" s="168" t="s">
        <v>24</v>
      </c>
      <c r="C100" s="168"/>
      <c r="D100" s="168"/>
      <c r="E100" s="168"/>
      <c r="F100" s="168"/>
      <c r="G100" s="83">
        <f t="shared" ref="G100:N100" si="17">SUM(G91:G99)</f>
        <v>162</v>
      </c>
      <c r="H100" s="83">
        <f t="shared" si="17"/>
        <v>55</v>
      </c>
      <c r="I100" s="83">
        <f t="shared" si="17"/>
        <v>255</v>
      </c>
      <c r="J100" s="10">
        <f t="shared" si="17"/>
        <v>571158</v>
      </c>
      <c r="K100" s="10">
        <f t="shared" si="17"/>
        <v>469147</v>
      </c>
      <c r="L100" s="10">
        <f t="shared" si="17"/>
        <v>1040305</v>
      </c>
      <c r="M100" s="10">
        <f t="shared" si="17"/>
        <v>825000</v>
      </c>
      <c r="N100" s="100">
        <f t="shared" si="17"/>
        <v>1865305</v>
      </c>
    </row>
    <row r="101" spans="1:16" ht="15.75" thickBot="1" x14ac:dyDescent="0.3">
      <c r="A101" s="169" t="s">
        <v>25</v>
      </c>
      <c r="B101" s="170"/>
      <c r="C101" s="170"/>
      <c r="D101" s="170"/>
      <c r="E101" s="170"/>
      <c r="F101" s="170"/>
      <c r="G101" s="170"/>
      <c r="H101" s="33"/>
      <c r="I101" s="33"/>
      <c r="J101" s="33"/>
      <c r="K101" s="13">
        <f>0.1*K100</f>
        <v>46914.700000000004</v>
      </c>
      <c r="L101" s="14">
        <f>+K101</f>
        <v>46914.700000000004</v>
      </c>
      <c r="M101" s="103">
        <v>0</v>
      </c>
      <c r="N101" s="101">
        <f>L101</f>
        <v>46914.700000000004</v>
      </c>
    </row>
    <row r="102" spans="1:16" ht="15.75" thickBot="1" x14ac:dyDescent="0.3">
      <c r="A102" s="168" t="s">
        <v>26</v>
      </c>
      <c r="B102" s="168"/>
      <c r="C102" s="168"/>
      <c r="D102" s="168"/>
      <c r="E102" s="168"/>
      <c r="F102" s="168"/>
      <c r="G102" s="168"/>
      <c r="H102" s="35"/>
      <c r="I102" s="35"/>
      <c r="J102" s="35"/>
      <c r="K102" s="17">
        <f>SUM(K100:K101)</f>
        <v>516061.7</v>
      </c>
      <c r="L102" s="36">
        <f>SUM(L100:L101)</f>
        <v>1087219.7</v>
      </c>
      <c r="M102" s="22">
        <f>SUM(M100:M101)</f>
        <v>825000</v>
      </c>
      <c r="N102" s="36">
        <f>N101+N100</f>
        <v>1912219.7</v>
      </c>
      <c r="P102" s="64" t="s">
        <v>48</v>
      </c>
    </row>
    <row r="103" spans="1:16" x14ac:dyDescent="0.25">
      <c r="A103" s="47"/>
      <c r="B103" s="93"/>
      <c r="C103" s="47"/>
      <c r="D103" s="47"/>
      <c r="E103" s="47"/>
      <c r="F103" s="47"/>
      <c r="G103" s="47"/>
      <c r="H103" s="51"/>
      <c r="I103" s="51"/>
      <c r="J103" s="51"/>
      <c r="K103" s="52"/>
      <c r="L103" s="53"/>
      <c r="M103" s="54"/>
      <c r="N103" s="53"/>
    </row>
    <row r="104" spans="1:16" x14ac:dyDescent="0.25">
      <c r="A104" s="47"/>
      <c r="B104" s="93"/>
      <c r="C104" s="47"/>
      <c r="D104" s="47"/>
      <c r="E104" s="47"/>
      <c r="F104" s="47"/>
      <c r="G104" s="47"/>
      <c r="H104" s="51"/>
      <c r="I104" s="51"/>
      <c r="J104" s="51"/>
      <c r="K104" s="52"/>
      <c r="L104" s="53"/>
      <c r="M104" s="54"/>
      <c r="N104" s="53"/>
    </row>
    <row r="105" spans="1:16" x14ac:dyDescent="0.25">
      <c r="A105" s="47"/>
      <c r="B105" s="93"/>
      <c r="C105" s="47"/>
      <c r="D105" s="47"/>
      <c r="E105" s="47"/>
      <c r="F105" s="47"/>
      <c r="G105" s="47"/>
      <c r="H105" s="51"/>
      <c r="I105" s="51"/>
      <c r="J105" s="51"/>
      <c r="K105" s="52"/>
      <c r="L105" s="53"/>
      <c r="M105" s="54"/>
      <c r="N105" s="53"/>
    </row>
    <row r="106" spans="1:16" x14ac:dyDescent="0.25">
      <c r="A106" s="47"/>
      <c r="B106" s="93"/>
      <c r="C106" s="47"/>
      <c r="D106" s="47"/>
      <c r="E106" s="47"/>
      <c r="F106" s="47"/>
      <c r="G106" s="47"/>
      <c r="H106" s="51"/>
      <c r="I106" s="51"/>
      <c r="J106" s="51"/>
      <c r="K106" s="52"/>
      <c r="L106" s="53"/>
      <c r="M106" s="54"/>
      <c r="N106" s="53"/>
    </row>
    <row r="107" spans="1:16" x14ac:dyDescent="0.25">
      <c r="A107" s="6"/>
      <c r="B107" s="92"/>
      <c r="C107" s="6"/>
      <c r="D107" s="6"/>
      <c r="E107" s="7"/>
      <c r="F107" s="7"/>
      <c r="G107" s="7"/>
      <c r="H107" s="7"/>
      <c r="I107" s="7"/>
      <c r="J107" s="7"/>
      <c r="K107" s="37"/>
      <c r="L107" s="7"/>
      <c r="M107" s="7"/>
      <c r="N107" s="78"/>
    </row>
    <row r="108" spans="1:16" ht="15.75" x14ac:dyDescent="0.25">
      <c r="A108" s="6"/>
      <c r="B108" s="182" t="s">
        <v>179</v>
      </c>
      <c r="C108" s="182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8"/>
    </row>
    <row r="109" spans="1:16" x14ac:dyDescent="0.25">
      <c r="A109" s="6"/>
      <c r="B109" s="131"/>
      <c r="C109" s="131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8"/>
    </row>
    <row r="110" spans="1:16" x14ac:dyDescent="0.25">
      <c r="B110" s="181" t="s">
        <v>178</v>
      </c>
      <c r="C110" s="181"/>
      <c r="D110" s="130">
        <f>+D115+D114+D112</f>
        <v>35</v>
      </c>
      <c r="E110" s="7"/>
      <c r="F110" s="7"/>
      <c r="G110" s="7"/>
      <c r="H110" s="7"/>
      <c r="I110" s="7"/>
      <c r="J110" s="7"/>
      <c r="K110" s="7"/>
      <c r="L110" s="7"/>
      <c r="M110" s="7"/>
      <c r="N110" s="78"/>
    </row>
    <row r="111" spans="1:16" x14ac:dyDescent="0.25">
      <c r="A111" s="6"/>
      <c r="B111" s="92"/>
      <c r="C111" s="7"/>
      <c r="D111" s="7"/>
      <c r="E111" s="7"/>
      <c r="F111" s="7"/>
      <c r="G111" s="7"/>
      <c r="H111" s="78"/>
      <c r="I111" s="183"/>
      <c r="J111" s="183"/>
      <c r="K111" s="37"/>
      <c r="L111" s="7"/>
      <c r="M111" s="7"/>
      <c r="N111" s="78"/>
    </row>
    <row r="112" spans="1:16" x14ac:dyDescent="0.25">
      <c r="A112" s="6"/>
      <c r="B112" s="181" t="s">
        <v>41</v>
      </c>
      <c r="C112" s="181"/>
      <c r="D112" s="43">
        <f>A99+A97+A94+A92+A91+A82+A81+A80+A79+A78+A77+A76+A66+A65+A64+A63+A62+A61+A60+A49+A33+A34+A35+A36</f>
        <v>24</v>
      </c>
      <c r="E112" s="7"/>
      <c r="F112" s="7"/>
      <c r="G112" s="7"/>
      <c r="H112" s="7"/>
      <c r="I112" s="7"/>
      <c r="J112" s="7"/>
      <c r="K112" s="7"/>
      <c r="L112" s="7"/>
      <c r="M112" s="7"/>
      <c r="N112" s="78"/>
    </row>
    <row r="113" spans="1:14" x14ac:dyDescent="0.25">
      <c r="A113" s="6"/>
      <c r="B113" s="85" t="s">
        <v>49</v>
      </c>
      <c r="C113" s="43"/>
      <c r="D113" s="43">
        <v>0</v>
      </c>
      <c r="E113" s="7"/>
      <c r="F113" s="7"/>
      <c r="G113" s="7"/>
      <c r="H113" s="7"/>
      <c r="I113" s="7"/>
      <c r="J113" s="7"/>
      <c r="K113" s="7"/>
      <c r="L113" s="7"/>
      <c r="M113" s="7"/>
      <c r="N113" s="78"/>
    </row>
    <row r="114" spans="1:14" x14ac:dyDescent="0.25">
      <c r="A114" s="6"/>
      <c r="B114" s="85" t="s">
        <v>50</v>
      </c>
      <c r="C114" s="43"/>
      <c r="D114" s="43">
        <f>+A51+A48+A50+A39+A38+A37</f>
        <v>6</v>
      </c>
      <c r="E114" s="7"/>
      <c r="F114" s="7"/>
      <c r="G114" s="7"/>
      <c r="H114" s="7"/>
      <c r="I114" s="7"/>
      <c r="J114" s="7"/>
      <c r="K114" s="7"/>
      <c r="L114" s="7"/>
      <c r="M114" s="7"/>
      <c r="N114" s="78"/>
    </row>
    <row r="115" spans="1:14" x14ac:dyDescent="0.25">
      <c r="A115" s="6"/>
      <c r="B115" s="181" t="s">
        <v>51</v>
      </c>
      <c r="C115" s="181"/>
      <c r="D115" s="43">
        <f>+A98+A96+A95+A93+A67</f>
        <v>5</v>
      </c>
      <c r="E115" s="7"/>
      <c r="F115" s="7"/>
      <c r="G115" s="7"/>
      <c r="H115" s="7"/>
      <c r="I115" s="7"/>
      <c r="J115" s="7"/>
      <c r="K115" s="7"/>
      <c r="L115" s="7"/>
      <c r="M115" s="7"/>
      <c r="N115" s="78"/>
    </row>
    <row r="116" spans="1:14" x14ac:dyDescent="0.25">
      <c r="A116" s="6"/>
      <c r="B116" s="181" t="s">
        <v>42</v>
      </c>
      <c r="C116" s="181"/>
      <c r="D116" s="43">
        <f>+I40+I52+I68+I83+I100</f>
        <v>880</v>
      </c>
      <c r="E116" s="7"/>
      <c r="F116" s="7"/>
      <c r="G116" s="7"/>
      <c r="H116" s="7"/>
      <c r="I116" s="7"/>
      <c r="J116" s="7"/>
      <c r="K116" s="7"/>
      <c r="L116" s="7"/>
      <c r="M116" s="7"/>
      <c r="N116" s="78"/>
    </row>
    <row r="117" spans="1:14" x14ac:dyDescent="0.25">
      <c r="A117" s="6"/>
      <c r="B117" s="85" t="s">
        <v>43</v>
      </c>
      <c r="C117" s="45"/>
      <c r="D117" s="43">
        <f>+H40+H52+H68+H83+H100</f>
        <v>250</v>
      </c>
      <c r="E117" s="7"/>
      <c r="F117" s="7"/>
      <c r="G117" s="7"/>
      <c r="H117" s="7"/>
      <c r="I117" s="7"/>
      <c r="J117" s="7"/>
      <c r="K117" s="7"/>
      <c r="L117" s="7"/>
      <c r="M117" s="7"/>
      <c r="N117" s="78"/>
    </row>
    <row r="118" spans="1:14" x14ac:dyDescent="0.25">
      <c r="A118" s="6"/>
      <c r="B118" s="85" t="s">
        <v>69</v>
      </c>
      <c r="C118" s="45"/>
      <c r="D118" s="57"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78"/>
    </row>
    <row r="119" spans="1:14" x14ac:dyDescent="0.25">
      <c r="A119" s="6"/>
      <c r="B119" s="85" t="s">
        <v>44</v>
      </c>
      <c r="C119" s="45"/>
      <c r="D119" s="43">
        <f>+G40+G52+G68+G83+G100</f>
        <v>650</v>
      </c>
      <c r="E119" s="7"/>
      <c r="F119" s="7"/>
      <c r="G119" s="7"/>
      <c r="H119" s="7"/>
      <c r="I119" s="7"/>
      <c r="J119" s="7"/>
      <c r="K119" s="7"/>
      <c r="L119" s="7"/>
      <c r="M119" s="7"/>
      <c r="N119" s="78"/>
    </row>
    <row r="120" spans="1:14" x14ac:dyDescent="0.25">
      <c r="A120" s="6"/>
      <c r="B120" s="85" t="s">
        <v>45</v>
      </c>
      <c r="C120" s="45"/>
      <c r="D120" s="46">
        <f>+N42+N54+N70+N85+N102</f>
        <v>5743279.7000000002</v>
      </c>
      <c r="E120" s="7"/>
      <c r="F120" s="7"/>
      <c r="G120" s="7"/>
      <c r="H120" s="7"/>
      <c r="I120" s="7"/>
      <c r="J120" s="7"/>
      <c r="K120" s="7"/>
      <c r="L120" s="7"/>
      <c r="M120" s="7"/>
      <c r="N120" s="78"/>
    </row>
    <row r="121" spans="1:14" x14ac:dyDescent="0.25">
      <c r="A121" s="6"/>
      <c r="B121" s="95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8"/>
    </row>
  </sheetData>
  <mergeCells count="102">
    <mergeCell ref="B116:C116"/>
    <mergeCell ref="H88:I88"/>
    <mergeCell ref="J88:J90"/>
    <mergeCell ref="K88:K90"/>
    <mergeCell ref="L88:L90"/>
    <mergeCell ref="B100:F100"/>
    <mergeCell ref="A101:G101"/>
    <mergeCell ref="A102:G102"/>
    <mergeCell ref="B108:C108"/>
    <mergeCell ref="B112:C112"/>
    <mergeCell ref="B115:C115"/>
    <mergeCell ref="I111:J111"/>
    <mergeCell ref="B110:C110"/>
    <mergeCell ref="B83:F83"/>
    <mergeCell ref="A84:G84"/>
    <mergeCell ref="A85:G85"/>
    <mergeCell ref="A87:N87"/>
    <mergeCell ref="A88:A90"/>
    <mergeCell ref="B88:C89"/>
    <mergeCell ref="D88:D90"/>
    <mergeCell ref="E88:E90"/>
    <mergeCell ref="F88:F90"/>
    <mergeCell ref="G88:G90"/>
    <mergeCell ref="L73:L75"/>
    <mergeCell ref="M73:M75"/>
    <mergeCell ref="M88:M90"/>
    <mergeCell ref="N88:N90"/>
    <mergeCell ref="H89:H90"/>
    <mergeCell ref="I89:I90"/>
    <mergeCell ref="N73:N75"/>
    <mergeCell ref="H74:H75"/>
    <mergeCell ref="I74:I75"/>
    <mergeCell ref="H73:I73"/>
    <mergeCell ref="J73:J75"/>
    <mergeCell ref="K73:K75"/>
    <mergeCell ref="B68:F68"/>
    <mergeCell ref="A69:G69"/>
    <mergeCell ref="A70:G70"/>
    <mergeCell ref="A72:C72"/>
    <mergeCell ref="A73:A75"/>
    <mergeCell ref="B73:C74"/>
    <mergeCell ref="D73:D75"/>
    <mergeCell ref="E73:E75"/>
    <mergeCell ref="F73:F75"/>
    <mergeCell ref="G73:G75"/>
    <mergeCell ref="H58:H59"/>
    <mergeCell ref="I58:I59"/>
    <mergeCell ref="N45:N47"/>
    <mergeCell ref="H46:H47"/>
    <mergeCell ref="I46:I47"/>
    <mergeCell ref="A56:N56"/>
    <mergeCell ref="A57:A59"/>
    <mergeCell ref="B57:C58"/>
    <mergeCell ref="D57:D59"/>
    <mergeCell ref="E57:E59"/>
    <mergeCell ref="F57:F59"/>
    <mergeCell ref="G57:G59"/>
    <mergeCell ref="H57:I57"/>
    <mergeCell ref="J57:J59"/>
    <mergeCell ref="K57:K59"/>
    <mergeCell ref="L57:L59"/>
    <mergeCell ref="M57:M59"/>
    <mergeCell ref="N57:N59"/>
    <mergeCell ref="B52:F52"/>
    <mergeCell ref="A53:G53"/>
    <mergeCell ref="A54:G54"/>
    <mergeCell ref="B40:F40"/>
    <mergeCell ref="A41:G41"/>
    <mergeCell ref="A42:G42"/>
    <mergeCell ref="A44:N44"/>
    <mergeCell ref="A45:A47"/>
    <mergeCell ref="B45:C46"/>
    <mergeCell ref="D45:D47"/>
    <mergeCell ref="E45:E47"/>
    <mergeCell ref="F45:F47"/>
    <mergeCell ref="G45:G47"/>
    <mergeCell ref="H45:I45"/>
    <mergeCell ref="J45:J47"/>
    <mergeCell ref="K45:K47"/>
    <mergeCell ref="L45:L47"/>
    <mergeCell ref="M45:M47"/>
    <mergeCell ref="A7:N7"/>
    <mergeCell ref="A1:N1"/>
    <mergeCell ref="A2:N2"/>
    <mergeCell ref="A3:N3"/>
    <mergeCell ref="A5:N5"/>
    <mergeCell ref="A6:N6"/>
    <mergeCell ref="A29:N29"/>
    <mergeCell ref="A30:A32"/>
    <mergeCell ref="B30:C31"/>
    <mergeCell ref="D30:D32"/>
    <mergeCell ref="E30:E32"/>
    <mergeCell ref="F30:F32"/>
    <mergeCell ref="G30:G32"/>
    <mergeCell ref="H30:I30"/>
    <mergeCell ref="J30:J32"/>
    <mergeCell ref="K30:K32"/>
    <mergeCell ref="L30:L32"/>
    <mergeCell ref="M30:M32"/>
    <mergeCell ref="N30:N32"/>
    <mergeCell ref="H31:H32"/>
    <mergeCell ref="I31:I32"/>
  </mergeCells>
  <pageMargins left="0.23622047244094491" right="0.23622047244094491" top="0.74803149606299213" bottom="0.74803149606299213" header="0.31496062992125984" footer="0.31496062992125984"/>
  <pageSetup scale="62" fitToWidth="0" fitToHeight="0" orientation="landscape" blackAndWhite="1" r:id="rId1"/>
  <rowBreaks count="5" manualBreakCount="5">
    <brk id="27" max="16383" man="1"/>
    <brk id="54" max="13" man="1"/>
    <brk id="70" max="16383" man="1"/>
    <brk id="85" max="16383" man="1"/>
    <brk id="10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3032-5BF6-47A5-ADF7-14F299AA94CE}">
  <dimension ref="A1:N94"/>
  <sheetViews>
    <sheetView topLeftCell="A67" zoomScaleNormal="100" workbookViewId="0">
      <selection activeCell="C62" sqref="C62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8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8" customHeight="1" x14ac:dyDescent="0.25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8" customHeight="1" x14ac:dyDescent="0.25">
      <c r="A5" s="148" t="s">
        <v>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ht="18" x14ac:dyDescent="0.25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ht="18" customHeight="1" x14ac:dyDescent="0.25">
      <c r="A7" s="146" t="s">
        <v>128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1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8" x14ac:dyDescent="0.25">
      <c r="A9" s="58" t="s">
        <v>52</v>
      </c>
      <c r="B9" s="59"/>
      <c r="C9" s="59"/>
      <c r="D9" s="59"/>
      <c r="E9" s="59"/>
      <c r="F9" s="59"/>
      <c r="G9" s="59"/>
      <c r="H9" s="60"/>
      <c r="I9" s="60"/>
      <c r="J9" s="60"/>
      <c r="K9" s="60"/>
      <c r="L9" s="60"/>
      <c r="M9" s="60"/>
      <c r="N9" s="60"/>
    </row>
    <row r="10" spans="1:14" x14ac:dyDescent="0.25">
      <c r="A10" s="61"/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x14ac:dyDescent="0.25">
      <c r="A11" s="60" t="s">
        <v>54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x14ac:dyDescent="0.25">
      <c r="A12" s="60" t="s">
        <v>56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x14ac:dyDescent="0.25">
      <c r="A14" s="60" t="s">
        <v>57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x14ac:dyDescent="0.25">
      <c r="A16" s="60" t="s">
        <v>58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x14ac:dyDescent="0.25">
      <c r="A17" s="60" t="s">
        <v>59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x14ac:dyDescent="0.25">
      <c r="A19" s="60" t="s">
        <v>61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9.25" customHeight="1" x14ac:dyDescent="0.25">
      <c r="A21" s="184" t="s">
        <v>5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ht="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6.5" customHeight="1" x14ac:dyDescent="0.25">
      <c r="A23" s="150" t="s">
        <v>6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</row>
    <row r="24" spans="1:14" ht="16.5" customHeight="1" thickBot="1" x14ac:dyDescent="0.3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15.75" customHeight="1" thickBot="1" x14ac:dyDescent="0.3">
      <c r="A25" s="151" t="s">
        <v>7</v>
      </c>
      <c r="B25" s="153" t="s">
        <v>8</v>
      </c>
      <c r="C25" s="153"/>
      <c r="D25" s="155" t="s">
        <v>9</v>
      </c>
      <c r="E25" s="155" t="s">
        <v>10</v>
      </c>
      <c r="F25" s="155" t="s">
        <v>11</v>
      </c>
      <c r="G25" s="155" t="s">
        <v>70</v>
      </c>
      <c r="H25" s="155" t="s">
        <v>13</v>
      </c>
      <c r="I25" s="155"/>
      <c r="J25" s="153" t="s">
        <v>14</v>
      </c>
      <c r="K25" s="153" t="s">
        <v>15</v>
      </c>
      <c r="L25" s="162" t="s">
        <v>16</v>
      </c>
      <c r="M25" s="165" t="s">
        <v>17</v>
      </c>
      <c r="N25" s="162" t="s">
        <v>18</v>
      </c>
    </row>
    <row r="26" spans="1:14" ht="15.75" customHeight="1" thickBot="1" x14ac:dyDescent="0.3">
      <c r="A26" s="152"/>
      <c r="B26" s="154"/>
      <c r="C26" s="154"/>
      <c r="D26" s="156"/>
      <c r="E26" s="156"/>
      <c r="F26" s="156"/>
      <c r="G26" s="158"/>
      <c r="H26" s="155" t="s">
        <v>19</v>
      </c>
      <c r="I26" s="153" t="s">
        <v>20</v>
      </c>
      <c r="J26" s="160"/>
      <c r="K26" s="160"/>
      <c r="L26" s="163"/>
      <c r="M26" s="166"/>
      <c r="N26" s="163"/>
    </row>
    <row r="27" spans="1:14" ht="15.75" thickBot="1" x14ac:dyDescent="0.3">
      <c r="A27" s="152"/>
      <c r="B27" s="72" t="s">
        <v>21</v>
      </c>
      <c r="C27" s="72" t="s">
        <v>22</v>
      </c>
      <c r="D27" s="157"/>
      <c r="E27" s="157"/>
      <c r="F27" s="157"/>
      <c r="G27" s="159"/>
      <c r="H27" s="159"/>
      <c r="I27" s="154"/>
      <c r="J27" s="161"/>
      <c r="K27" s="161"/>
      <c r="L27" s="164"/>
      <c r="M27" s="167"/>
      <c r="N27" s="164"/>
    </row>
    <row r="28" spans="1:14" ht="55.5" customHeight="1" thickBot="1" x14ac:dyDescent="0.3">
      <c r="A28" s="23">
        <v>1</v>
      </c>
      <c r="B28" s="23" t="s">
        <v>137</v>
      </c>
      <c r="C28" s="136" t="s">
        <v>154</v>
      </c>
      <c r="D28" s="23" t="s">
        <v>145</v>
      </c>
      <c r="E28" s="23" t="s">
        <v>181</v>
      </c>
      <c r="F28" s="23" t="s">
        <v>182</v>
      </c>
      <c r="G28" s="23">
        <v>24</v>
      </c>
      <c r="H28" s="23">
        <v>5</v>
      </c>
      <c r="I28" s="23">
        <v>35</v>
      </c>
      <c r="J28" s="24">
        <v>75000</v>
      </c>
      <c r="K28" s="24">
        <v>45000</v>
      </c>
      <c r="L28" s="137">
        <f>J28+K28</f>
        <v>120000</v>
      </c>
      <c r="M28" s="24">
        <v>0</v>
      </c>
      <c r="N28" s="30">
        <f t="shared" ref="N28" si="0">M28+L28</f>
        <v>120000</v>
      </c>
    </row>
    <row r="29" spans="1:14" ht="16.5" customHeight="1" thickBot="1" x14ac:dyDescent="0.3">
      <c r="A29" s="8">
        <f>SUM(A28:A28)</f>
        <v>1</v>
      </c>
      <c r="B29" s="168" t="s">
        <v>24</v>
      </c>
      <c r="C29" s="168"/>
      <c r="D29" s="168"/>
      <c r="E29" s="168"/>
      <c r="F29" s="168"/>
      <c r="G29" s="69">
        <f t="shared" ref="G29:N29" si="1">SUM(G28:G28)</f>
        <v>24</v>
      </c>
      <c r="H29" s="69">
        <f t="shared" si="1"/>
        <v>5</v>
      </c>
      <c r="I29" s="69">
        <f t="shared" si="1"/>
        <v>35</v>
      </c>
      <c r="J29" s="10">
        <f t="shared" si="1"/>
        <v>75000</v>
      </c>
      <c r="K29" s="10">
        <f>SUM(K28:K28)</f>
        <v>45000</v>
      </c>
      <c r="L29" s="10">
        <f t="shared" si="1"/>
        <v>120000</v>
      </c>
      <c r="M29" s="10">
        <f t="shared" si="1"/>
        <v>0</v>
      </c>
      <c r="N29" s="10">
        <f t="shared" si="1"/>
        <v>120000</v>
      </c>
    </row>
    <row r="30" spans="1:14" ht="15.75" customHeight="1" thickBot="1" x14ac:dyDescent="0.3">
      <c r="A30" s="169" t="s">
        <v>25</v>
      </c>
      <c r="B30" s="170"/>
      <c r="C30" s="170"/>
      <c r="D30" s="170"/>
      <c r="E30" s="170"/>
      <c r="F30" s="170"/>
      <c r="G30" s="170"/>
      <c r="H30" s="33"/>
      <c r="I30" s="33"/>
      <c r="J30" s="33"/>
      <c r="K30" s="13">
        <f>0.1*K29</f>
        <v>4500</v>
      </c>
      <c r="L30" s="14">
        <f>K29*0.1</f>
        <v>4500</v>
      </c>
      <c r="M30" s="34">
        <v>0</v>
      </c>
      <c r="N30" s="26">
        <f>L30</f>
        <v>4500</v>
      </c>
    </row>
    <row r="31" spans="1:14" ht="15.75" customHeight="1" thickBot="1" x14ac:dyDescent="0.3">
      <c r="A31" s="168" t="s">
        <v>26</v>
      </c>
      <c r="B31" s="168"/>
      <c r="C31" s="168"/>
      <c r="D31" s="168"/>
      <c r="E31" s="168"/>
      <c r="F31" s="168"/>
      <c r="G31" s="168"/>
      <c r="H31" s="35"/>
      <c r="I31" s="35"/>
      <c r="J31" s="35"/>
      <c r="K31" s="17">
        <f>SUM(K29:K30)</f>
        <v>49500</v>
      </c>
      <c r="L31" s="36">
        <f>SUM(L29:L30)</f>
        <v>124500</v>
      </c>
      <c r="M31" s="22">
        <f>SUM(M29:M30)</f>
        <v>0</v>
      </c>
      <c r="N31" s="27">
        <f>N30+N29</f>
        <v>124500</v>
      </c>
    </row>
    <row r="32" spans="1:14" ht="15.75" customHeight="1" x14ac:dyDescent="0.25">
      <c r="A32" s="47"/>
      <c r="B32" s="47"/>
      <c r="C32" s="47"/>
      <c r="D32" s="47"/>
      <c r="E32" s="47"/>
      <c r="F32" s="47"/>
      <c r="G32" s="47"/>
      <c r="H32" s="51"/>
      <c r="I32" s="51"/>
      <c r="J32" s="51"/>
      <c r="K32" s="52"/>
      <c r="L32" s="53"/>
      <c r="M32" s="54"/>
      <c r="N32" s="55"/>
    </row>
    <row r="33" spans="1:14" ht="15.75" customHeight="1" x14ac:dyDescent="0.25">
      <c r="A33" s="47"/>
      <c r="B33" s="47"/>
      <c r="C33" s="47"/>
      <c r="D33" s="47"/>
      <c r="E33" s="47"/>
      <c r="F33" s="47"/>
      <c r="G33" s="47"/>
      <c r="H33" s="51"/>
      <c r="I33" s="51"/>
      <c r="J33" s="51"/>
      <c r="K33" s="52"/>
      <c r="L33" s="53"/>
      <c r="M33" s="54"/>
      <c r="N33" s="55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5" t="s">
        <v>48</v>
      </c>
      <c r="M34" s="6"/>
      <c r="N34" s="6"/>
    </row>
    <row r="35" spans="1:14" ht="15.75" x14ac:dyDescent="0.25">
      <c r="A35" s="150" t="s">
        <v>27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</row>
    <row r="36" spans="1:14" ht="16.5" thickBot="1" x14ac:dyDescent="0.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ht="15.75" thickBot="1" x14ac:dyDescent="0.3">
      <c r="A37" s="151" t="s">
        <v>7</v>
      </c>
      <c r="B37" s="153" t="s">
        <v>8</v>
      </c>
      <c r="C37" s="153"/>
      <c r="D37" s="155" t="s">
        <v>36</v>
      </c>
      <c r="E37" s="155" t="s">
        <v>10</v>
      </c>
      <c r="F37" s="155" t="s">
        <v>11</v>
      </c>
      <c r="G37" s="155" t="s">
        <v>70</v>
      </c>
      <c r="H37" s="155" t="s">
        <v>13</v>
      </c>
      <c r="I37" s="155"/>
      <c r="J37" s="153" t="s">
        <v>14</v>
      </c>
      <c r="K37" s="153" t="s">
        <v>15</v>
      </c>
      <c r="L37" s="162" t="s">
        <v>16</v>
      </c>
      <c r="M37" s="165" t="s">
        <v>17</v>
      </c>
      <c r="N37" s="162" t="s">
        <v>18</v>
      </c>
    </row>
    <row r="38" spans="1:14" ht="15.75" thickBot="1" x14ac:dyDescent="0.3">
      <c r="A38" s="152"/>
      <c r="B38" s="154"/>
      <c r="C38" s="154"/>
      <c r="D38" s="156"/>
      <c r="E38" s="156"/>
      <c r="F38" s="156"/>
      <c r="G38" s="158"/>
      <c r="H38" s="155" t="s">
        <v>19</v>
      </c>
      <c r="I38" s="153" t="s">
        <v>20</v>
      </c>
      <c r="J38" s="160"/>
      <c r="K38" s="160"/>
      <c r="L38" s="163"/>
      <c r="M38" s="166"/>
      <c r="N38" s="163"/>
    </row>
    <row r="39" spans="1:14" ht="15.75" customHeight="1" thickBot="1" x14ac:dyDescent="0.3">
      <c r="A39" s="152"/>
      <c r="B39" s="72" t="s">
        <v>21</v>
      </c>
      <c r="C39" s="72" t="s">
        <v>22</v>
      </c>
      <c r="D39" s="157"/>
      <c r="E39" s="157"/>
      <c r="F39" s="157"/>
      <c r="G39" s="159"/>
      <c r="H39" s="159"/>
      <c r="I39" s="154"/>
      <c r="J39" s="161"/>
      <c r="K39" s="161"/>
      <c r="L39" s="164"/>
      <c r="M39" s="167"/>
      <c r="N39" s="164"/>
    </row>
    <row r="40" spans="1:14" ht="47.25" customHeight="1" thickBot="1" x14ac:dyDescent="0.3">
      <c r="A40" s="23">
        <v>1</v>
      </c>
      <c r="B40" s="129" t="s">
        <v>153</v>
      </c>
      <c r="C40" s="128" t="s">
        <v>111</v>
      </c>
      <c r="D40" s="41" t="s">
        <v>29</v>
      </c>
      <c r="E40" s="23" t="s">
        <v>81</v>
      </c>
      <c r="F40" s="23" t="s">
        <v>115</v>
      </c>
      <c r="G40" s="23">
        <v>0</v>
      </c>
      <c r="H40" s="23">
        <v>0</v>
      </c>
      <c r="I40" s="23">
        <v>0</v>
      </c>
      <c r="J40" s="24">
        <v>0</v>
      </c>
      <c r="K40" s="24">
        <v>0</v>
      </c>
      <c r="L40" s="24">
        <f>+K40+J40</f>
        <v>0</v>
      </c>
      <c r="M40" s="24">
        <v>150000</v>
      </c>
      <c r="N40" s="80">
        <f t="shared" ref="N40" si="2">+L40+M40</f>
        <v>150000</v>
      </c>
    </row>
    <row r="41" spans="1:14" ht="19.5" customHeight="1" thickBot="1" x14ac:dyDescent="0.3">
      <c r="A41" s="8">
        <f>SUM(A40:A40)</f>
        <v>1</v>
      </c>
      <c r="B41" s="174" t="s">
        <v>24</v>
      </c>
      <c r="C41" s="171"/>
      <c r="D41" s="171"/>
      <c r="E41" s="171"/>
      <c r="F41" s="186"/>
      <c r="G41" s="69">
        <f t="shared" ref="G41:N41" si="3">SUM(G40:G40)</f>
        <v>0</v>
      </c>
      <c r="H41" s="69">
        <f t="shared" si="3"/>
        <v>0</v>
      </c>
      <c r="I41" s="69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150000</v>
      </c>
      <c r="N41" s="42">
        <f t="shared" si="3"/>
        <v>150000</v>
      </c>
    </row>
    <row r="42" spans="1:14" ht="18.75" customHeight="1" thickBot="1" x14ac:dyDescent="0.3">
      <c r="A42" s="172" t="s">
        <v>25</v>
      </c>
      <c r="B42" s="187"/>
      <c r="C42" s="187"/>
      <c r="D42" s="187"/>
      <c r="E42" s="187"/>
      <c r="F42" s="188"/>
      <c r="G42" s="114"/>
      <c r="H42" s="31"/>
      <c r="I42" s="31"/>
      <c r="J42" s="31"/>
      <c r="K42" s="42">
        <f>+K41*0.1</f>
        <v>0</v>
      </c>
      <c r="L42" s="21">
        <f>+K42</f>
        <v>0</v>
      </c>
      <c r="M42" s="21" t="s">
        <v>32</v>
      </c>
      <c r="N42" s="21">
        <f>+L42</f>
        <v>0</v>
      </c>
    </row>
    <row r="43" spans="1:14" ht="16.5" customHeight="1" thickBot="1" x14ac:dyDescent="0.3">
      <c r="A43" s="168" t="s">
        <v>26</v>
      </c>
      <c r="B43" s="168"/>
      <c r="C43" s="168"/>
      <c r="D43" s="168"/>
      <c r="E43" s="168"/>
      <c r="F43" s="168"/>
      <c r="G43" s="168"/>
      <c r="H43" s="32"/>
      <c r="I43" s="32"/>
      <c r="J43" s="32"/>
      <c r="K43" s="42">
        <f>SUM(K41:K42)</f>
        <v>0</v>
      </c>
      <c r="L43" s="21">
        <f>SUM(L41:L42)</f>
        <v>0</v>
      </c>
      <c r="M43" s="21">
        <f>SUM(M41:M42)</f>
        <v>150000</v>
      </c>
      <c r="N43" s="21">
        <f>SUM(N41:N42)</f>
        <v>150000</v>
      </c>
    </row>
    <row r="44" spans="1:14" ht="14.25" customHeight="1" x14ac:dyDescent="0.25">
      <c r="A44" s="47"/>
      <c r="B44" s="47"/>
      <c r="C44" s="47"/>
      <c r="D44" s="47"/>
      <c r="E44" s="47"/>
      <c r="F44" s="47"/>
      <c r="G44" s="47"/>
      <c r="H44" s="48"/>
      <c r="I44" s="48"/>
      <c r="J44" s="48"/>
      <c r="K44" s="49"/>
      <c r="L44" s="50"/>
      <c r="M44" s="50"/>
      <c r="N44" s="50"/>
    </row>
    <row r="45" spans="1:14" ht="15.75" customHeight="1" x14ac:dyDescent="0.25">
      <c r="A45" s="150" t="s">
        <v>33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ht="15.75" customHeight="1" thickBot="1" x14ac:dyDescent="0.3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</row>
    <row r="47" spans="1:14" ht="15.75" customHeight="1" thickBot="1" x14ac:dyDescent="0.3">
      <c r="A47" s="151" t="s">
        <v>7</v>
      </c>
      <c r="B47" s="153" t="s">
        <v>8</v>
      </c>
      <c r="C47" s="153"/>
      <c r="D47" s="155" t="s">
        <v>36</v>
      </c>
      <c r="E47" s="155" t="s">
        <v>10</v>
      </c>
      <c r="F47" s="155" t="s">
        <v>11</v>
      </c>
      <c r="G47" s="155" t="s">
        <v>12</v>
      </c>
      <c r="H47" s="155" t="s">
        <v>13</v>
      </c>
      <c r="I47" s="155"/>
      <c r="J47" s="153" t="s">
        <v>14</v>
      </c>
      <c r="K47" s="153" t="s">
        <v>15</v>
      </c>
      <c r="L47" s="162" t="s">
        <v>16</v>
      </c>
      <c r="M47" s="165" t="s">
        <v>17</v>
      </c>
      <c r="N47" s="162" t="s">
        <v>18</v>
      </c>
    </row>
    <row r="48" spans="1:14" ht="15.75" thickBot="1" x14ac:dyDescent="0.3">
      <c r="A48" s="152"/>
      <c r="B48" s="154"/>
      <c r="C48" s="154"/>
      <c r="D48" s="156"/>
      <c r="E48" s="156"/>
      <c r="F48" s="156"/>
      <c r="G48" s="158"/>
      <c r="H48" s="155" t="s">
        <v>19</v>
      </c>
      <c r="I48" s="153" t="s">
        <v>20</v>
      </c>
      <c r="J48" s="160"/>
      <c r="K48" s="160"/>
      <c r="L48" s="163"/>
      <c r="M48" s="166"/>
      <c r="N48" s="163"/>
    </row>
    <row r="49" spans="1:14" ht="15.75" thickBot="1" x14ac:dyDescent="0.3">
      <c r="A49" s="152"/>
      <c r="B49" s="72" t="s">
        <v>21</v>
      </c>
      <c r="C49" s="72" t="s">
        <v>22</v>
      </c>
      <c r="D49" s="157"/>
      <c r="E49" s="157"/>
      <c r="F49" s="157"/>
      <c r="G49" s="159"/>
      <c r="H49" s="159"/>
      <c r="I49" s="154"/>
      <c r="J49" s="161"/>
      <c r="K49" s="161"/>
      <c r="L49" s="164"/>
      <c r="M49" s="167"/>
      <c r="N49" s="164"/>
    </row>
    <row r="50" spans="1:14" ht="63.75" customHeight="1" thickBot="1" x14ac:dyDescent="0.3">
      <c r="A50" s="23">
        <v>1</v>
      </c>
      <c r="B50" s="23" t="s">
        <v>158</v>
      </c>
      <c r="C50" s="39" t="s">
        <v>175</v>
      </c>
      <c r="D50" s="23" t="s">
        <v>171</v>
      </c>
      <c r="E50" s="23" t="s">
        <v>162</v>
      </c>
      <c r="F50" s="23" t="s">
        <v>118</v>
      </c>
      <c r="G50" s="23">
        <v>24</v>
      </c>
      <c r="H50" s="23">
        <v>10</v>
      </c>
      <c r="I50" s="23">
        <v>30</v>
      </c>
      <c r="J50" s="137">
        <v>85000</v>
      </c>
      <c r="K50" s="137">
        <v>50000</v>
      </c>
      <c r="L50" s="137">
        <f>J50+K50</f>
        <v>135000</v>
      </c>
      <c r="M50" s="138">
        <v>0</v>
      </c>
      <c r="N50" s="109">
        <f>M50+L50</f>
        <v>135000</v>
      </c>
    </row>
    <row r="51" spans="1:14" ht="64.5" customHeight="1" thickBot="1" x14ac:dyDescent="0.3">
      <c r="A51" s="23">
        <v>1</v>
      </c>
      <c r="B51" s="23" t="s">
        <v>157</v>
      </c>
      <c r="C51" s="39" t="s">
        <v>168</v>
      </c>
      <c r="D51" s="23" t="s">
        <v>171</v>
      </c>
      <c r="E51" s="23" t="s">
        <v>163</v>
      </c>
      <c r="F51" s="23" t="s">
        <v>119</v>
      </c>
      <c r="G51" s="23">
        <v>24</v>
      </c>
      <c r="H51" s="23">
        <v>10</v>
      </c>
      <c r="I51" s="23">
        <v>30</v>
      </c>
      <c r="J51" s="137">
        <v>85000</v>
      </c>
      <c r="K51" s="137">
        <v>50000</v>
      </c>
      <c r="L51" s="137">
        <f>J51+K51</f>
        <v>135000</v>
      </c>
      <c r="M51" s="138">
        <v>0</v>
      </c>
      <c r="N51" s="109">
        <f>M51+L51</f>
        <v>135000</v>
      </c>
    </row>
    <row r="52" spans="1:14" ht="15.75" thickBot="1" x14ac:dyDescent="0.3">
      <c r="A52" s="8">
        <f>SUM(A50:A51)</f>
        <v>2</v>
      </c>
      <c r="B52" s="168" t="s">
        <v>24</v>
      </c>
      <c r="C52" s="168"/>
      <c r="D52" s="168"/>
      <c r="E52" s="168"/>
      <c r="F52" s="168"/>
      <c r="G52" s="83">
        <f>SUM(G50:G51)</f>
        <v>48</v>
      </c>
      <c r="H52" s="121">
        <f t="shared" ref="H52:J52" si="4">SUM(H50:H51)</f>
        <v>20</v>
      </c>
      <c r="I52" s="121">
        <f t="shared" si="4"/>
        <v>60</v>
      </c>
      <c r="J52" s="10">
        <f t="shared" si="4"/>
        <v>170000</v>
      </c>
      <c r="K52" s="10">
        <f t="shared" ref="K52" si="5">SUM(K50:K51)</f>
        <v>100000</v>
      </c>
      <c r="L52" s="10">
        <f t="shared" ref="L52" si="6">SUM(L50:L51)</f>
        <v>270000</v>
      </c>
      <c r="M52" s="139">
        <f t="shared" ref="M52" si="7">SUM(M50:M51)</f>
        <v>0</v>
      </c>
      <c r="N52" s="10">
        <f t="shared" ref="N52" si="8">SUM(N50:N51)</f>
        <v>270000</v>
      </c>
    </row>
    <row r="53" spans="1:14" ht="15.75" thickBot="1" x14ac:dyDescent="0.3">
      <c r="A53" s="169" t="s">
        <v>25</v>
      </c>
      <c r="B53" s="170"/>
      <c r="C53" s="170"/>
      <c r="D53" s="170"/>
      <c r="E53" s="170"/>
      <c r="F53" s="170"/>
      <c r="G53" s="170"/>
      <c r="H53" s="33"/>
      <c r="I53" s="33"/>
      <c r="J53" s="33"/>
      <c r="K53" s="13">
        <f>0.1*K52</f>
        <v>10000</v>
      </c>
      <c r="L53" s="14">
        <f>K52*0.1</f>
        <v>10000</v>
      </c>
      <c r="M53" s="66">
        <v>0</v>
      </c>
      <c r="N53" s="15">
        <f>L53</f>
        <v>10000</v>
      </c>
    </row>
    <row r="54" spans="1:14" ht="15.75" thickBot="1" x14ac:dyDescent="0.3">
      <c r="A54" s="168" t="s">
        <v>26</v>
      </c>
      <c r="B54" s="168"/>
      <c r="C54" s="168"/>
      <c r="D54" s="168"/>
      <c r="E54" s="168"/>
      <c r="F54" s="168"/>
      <c r="G54" s="168"/>
      <c r="H54" s="35"/>
      <c r="I54" s="35"/>
      <c r="J54" s="35"/>
      <c r="K54" s="17">
        <f>SUM(K52:K53)</f>
        <v>110000</v>
      </c>
      <c r="L54" s="36">
        <f>SUM(L52:L53)</f>
        <v>280000</v>
      </c>
      <c r="M54" s="22">
        <f>SUM(M52:M53)</f>
        <v>0</v>
      </c>
      <c r="N54" s="20">
        <f>N53+N52</f>
        <v>280000</v>
      </c>
    </row>
    <row r="55" spans="1:1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5.75" customHeight="1" x14ac:dyDescent="0.25">
      <c r="A56" s="190" t="s">
        <v>34</v>
      </c>
      <c r="B56" s="190"/>
      <c r="C56" s="19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5.75" customHeight="1" thickBot="1" x14ac:dyDescent="0.3">
      <c r="A57" s="132"/>
      <c r="B57" s="132"/>
      <c r="C57" s="13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5.75" customHeight="1" thickBot="1" x14ac:dyDescent="0.3">
      <c r="A58" s="151" t="s">
        <v>7</v>
      </c>
      <c r="B58" s="153" t="s">
        <v>8</v>
      </c>
      <c r="C58" s="153"/>
      <c r="D58" s="155" t="s">
        <v>36</v>
      </c>
      <c r="E58" s="155" t="s">
        <v>10</v>
      </c>
      <c r="F58" s="155" t="s">
        <v>11</v>
      </c>
      <c r="G58" s="155" t="s">
        <v>70</v>
      </c>
      <c r="H58" s="155" t="s">
        <v>13</v>
      </c>
      <c r="I58" s="155"/>
      <c r="J58" s="153" t="s">
        <v>14</v>
      </c>
      <c r="K58" s="153" t="s">
        <v>15</v>
      </c>
      <c r="L58" s="162" t="s">
        <v>16</v>
      </c>
      <c r="M58" s="165" t="s">
        <v>17</v>
      </c>
      <c r="N58" s="162" t="s">
        <v>18</v>
      </c>
    </row>
    <row r="59" spans="1:14" ht="15.75" customHeight="1" thickBot="1" x14ac:dyDescent="0.3">
      <c r="A59" s="152"/>
      <c r="B59" s="154"/>
      <c r="C59" s="154"/>
      <c r="D59" s="156"/>
      <c r="E59" s="156"/>
      <c r="F59" s="156"/>
      <c r="G59" s="158"/>
      <c r="H59" s="155" t="s">
        <v>19</v>
      </c>
      <c r="I59" s="153" t="s">
        <v>20</v>
      </c>
      <c r="J59" s="160"/>
      <c r="K59" s="160"/>
      <c r="L59" s="163"/>
      <c r="M59" s="166"/>
      <c r="N59" s="163"/>
    </row>
    <row r="60" spans="1:14" ht="15.75" thickBot="1" x14ac:dyDescent="0.3">
      <c r="A60" s="152"/>
      <c r="B60" s="72" t="s">
        <v>21</v>
      </c>
      <c r="C60" s="72" t="s">
        <v>22</v>
      </c>
      <c r="D60" s="157"/>
      <c r="E60" s="157"/>
      <c r="F60" s="157"/>
      <c r="G60" s="159"/>
      <c r="H60" s="159"/>
      <c r="I60" s="154"/>
      <c r="J60" s="161"/>
      <c r="K60" s="161"/>
      <c r="L60" s="164"/>
      <c r="M60" s="167"/>
      <c r="N60" s="164"/>
    </row>
    <row r="61" spans="1:14" ht="86.25" thickBot="1" x14ac:dyDescent="0.3">
      <c r="A61" s="23">
        <v>1</v>
      </c>
      <c r="B61" s="23" t="s">
        <v>76</v>
      </c>
      <c r="C61" s="128" t="s">
        <v>191</v>
      </c>
      <c r="D61" s="23" t="s">
        <v>35</v>
      </c>
      <c r="E61" s="23" t="s">
        <v>81</v>
      </c>
      <c r="F61" s="23" t="s">
        <v>84</v>
      </c>
      <c r="G61" s="23">
        <v>32</v>
      </c>
      <c r="H61" s="23">
        <v>10</v>
      </c>
      <c r="I61" s="23">
        <v>30</v>
      </c>
      <c r="J61" s="24">
        <v>78000</v>
      </c>
      <c r="K61" s="24">
        <v>56400</v>
      </c>
      <c r="L61" s="25">
        <f>+J61+K61</f>
        <v>134400</v>
      </c>
      <c r="M61" s="24">
        <v>0</v>
      </c>
      <c r="N61" s="80">
        <f>M61+L61</f>
        <v>134400</v>
      </c>
    </row>
    <row r="62" spans="1:14" ht="72" thickBot="1" x14ac:dyDescent="0.3">
      <c r="A62" s="23">
        <v>1</v>
      </c>
      <c r="B62" s="23" t="s">
        <v>77</v>
      </c>
      <c r="C62" s="128" t="s">
        <v>75</v>
      </c>
      <c r="D62" s="23" t="s">
        <v>35</v>
      </c>
      <c r="E62" s="23" t="s">
        <v>81</v>
      </c>
      <c r="F62" s="23" t="s">
        <v>85</v>
      </c>
      <c r="G62" s="23">
        <v>48</v>
      </c>
      <c r="H62" s="23">
        <v>5</v>
      </c>
      <c r="I62" s="23">
        <v>35</v>
      </c>
      <c r="J62" s="24">
        <v>156000</v>
      </c>
      <c r="K62" s="24">
        <v>91600</v>
      </c>
      <c r="L62" s="25">
        <f t="shared" ref="L62:L63" si="9">+J62+K62</f>
        <v>247600</v>
      </c>
      <c r="M62" s="24">
        <v>0</v>
      </c>
      <c r="N62" s="80">
        <f t="shared" ref="N62:N63" si="10">M62+L62</f>
        <v>247600</v>
      </c>
    </row>
    <row r="63" spans="1:14" ht="57.75" thickBot="1" x14ac:dyDescent="0.3">
      <c r="A63" s="23">
        <v>1</v>
      </c>
      <c r="B63" s="23" t="s">
        <v>95</v>
      </c>
      <c r="C63" s="128" t="s">
        <v>94</v>
      </c>
      <c r="D63" s="23" t="s">
        <v>35</v>
      </c>
      <c r="E63" s="23" t="s">
        <v>81</v>
      </c>
      <c r="F63" s="23" t="s">
        <v>96</v>
      </c>
      <c r="G63" s="23">
        <v>24</v>
      </c>
      <c r="H63" s="23">
        <v>5</v>
      </c>
      <c r="I63" s="23">
        <v>30</v>
      </c>
      <c r="J63" s="24">
        <v>75000</v>
      </c>
      <c r="K63" s="24">
        <v>45000</v>
      </c>
      <c r="L63" s="25">
        <f t="shared" si="9"/>
        <v>120000</v>
      </c>
      <c r="M63" s="24">
        <v>0</v>
      </c>
      <c r="N63" s="80">
        <f t="shared" si="10"/>
        <v>120000</v>
      </c>
    </row>
    <row r="64" spans="1:14" ht="15.75" thickBot="1" x14ac:dyDescent="0.3">
      <c r="A64" s="8">
        <f>SUM(A61:A63)</f>
        <v>3</v>
      </c>
      <c r="B64" s="171" t="s">
        <v>24</v>
      </c>
      <c r="C64" s="171"/>
      <c r="D64" s="171"/>
      <c r="E64" s="171"/>
      <c r="F64" s="171"/>
      <c r="G64" s="8">
        <f t="shared" ref="G64:I64" si="11">SUM(G61:G63)</f>
        <v>104</v>
      </c>
      <c r="H64" s="8">
        <f t="shared" si="11"/>
        <v>20</v>
      </c>
      <c r="I64" s="8">
        <f t="shared" si="11"/>
        <v>95</v>
      </c>
      <c r="J64" s="10">
        <f>SUM(J61:J63)</f>
        <v>309000</v>
      </c>
      <c r="K64" s="10">
        <f t="shared" ref="K64:N64" si="12">SUM(K61:K63)</f>
        <v>193000</v>
      </c>
      <c r="L64" s="10">
        <f t="shared" si="12"/>
        <v>502000</v>
      </c>
      <c r="M64" s="139">
        <f t="shared" si="12"/>
        <v>0</v>
      </c>
      <c r="N64" s="10">
        <f t="shared" si="12"/>
        <v>502000</v>
      </c>
    </row>
    <row r="65" spans="1:14" ht="15.75" thickBot="1" x14ac:dyDescent="0.3">
      <c r="A65" s="172" t="s">
        <v>25</v>
      </c>
      <c r="B65" s="173"/>
      <c r="C65" s="173"/>
      <c r="D65" s="173"/>
      <c r="E65" s="173"/>
      <c r="F65" s="173"/>
      <c r="G65" s="173"/>
      <c r="H65" s="11"/>
      <c r="I65" s="12"/>
      <c r="J65" s="12"/>
      <c r="K65" s="13">
        <f>0.1*K64</f>
        <v>19300</v>
      </c>
      <c r="L65" s="14">
        <f>K64*0.1</f>
        <v>19300</v>
      </c>
      <c r="M65" s="19">
        <v>0</v>
      </c>
      <c r="N65" s="26">
        <f>L65</f>
        <v>19300</v>
      </c>
    </row>
    <row r="66" spans="1:14" ht="15.75" thickBot="1" x14ac:dyDescent="0.3">
      <c r="A66" s="174" t="s">
        <v>26</v>
      </c>
      <c r="B66" s="171"/>
      <c r="C66" s="171"/>
      <c r="D66" s="171"/>
      <c r="E66" s="171"/>
      <c r="F66" s="171"/>
      <c r="G66" s="171"/>
      <c r="H66" s="16"/>
      <c r="I66" s="16"/>
      <c r="J66" s="16"/>
      <c r="K66" s="17">
        <f>SUM(K64:K65)</f>
        <v>212300</v>
      </c>
      <c r="L66" s="18">
        <f>SUM(L64:L65)</f>
        <v>521300</v>
      </c>
      <c r="M66" s="19">
        <f>SUM(M64:M65)</f>
        <v>0</v>
      </c>
      <c r="N66" s="27">
        <f>N65+N64</f>
        <v>521300</v>
      </c>
    </row>
    <row r="67" spans="1:1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5.75" thickBot="1" x14ac:dyDescent="0.3">
      <c r="A68" s="178" t="s">
        <v>71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</row>
    <row r="69" spans="1:14" ht="15.75" thickBot="1" x14ac:dyDescent="0.3">
      <c r="A69" s="151" t="s">
        <v>7</v>
      </c>
      <c r="B69" s="153" t="s">
        <v>8</v>
      </c>
      <c r="C69" s="153"/>
      <c r="D69" s="155" t="s">
        <v>36</v>
      </c>
      <c r="E69" s="155" t="s">
        <v>10</v>
      </c>
      <c r="F69" s="155" t="s">
        <v>11</v>
      </c>
      <c r="G69" s="155" t="s">
        <v>70</v>
      </c>
      <c r="H69" s="153" t="s">
        <v>13</v>
      </c>
      <c r="I69" s="153"/>
      <c r="J69" s="153" t="s">
        <v>14</v>
      </c>
      <c r="K69" s="153" t="s">
        <v>15</v>
      </c>
      <c r="L69" s="165" t="s">
        <v>16</v>
      </c>
      <c r="M69" s="165" t="s">
        <v>37</v>
      </c>
      <c r="N69" s="165" t="s">
        <v>38</v>
      </c>
    </row>
    <row r="70" spans="1:14" ht="15.75" thickBot="1" x14ac:dyDescent="0.3">
      <c r="A70" s="152"/>
      <c r="B70" s="154"/>
      <c r="C70" s="154"/>
      <c r="D70" s="156"/>
      <c r="E70" s="156"/>
      <c r="F70" s="156"/>
      <c r="G70" s="158"/>
      <c r="H70" s="153" t="s">
        <v>19</v>
      </c>
      <c r="I70" s="153" t="s">
        <v>20</v>
      </c>
      <c r="J70" s="160"/>
      <c r="K70" s="160"/>
      <c r="L70" s="166"/>
      <c r="M70" s="166"/>
      <c r="N70" s="166"/>
    </row>
    <row r="71" spans="1:14" ht="15.75" thickBot="1" x14ac:dyDescent="0.3">
      <c r="A71" s="180"/>
      <c r="B71" s="68" t="s">
        <v>39</v>
      </c>
      <c r="C71" s="68" t="s">
        <v>22</v>
      </c>
      <c r="D71" s="156"/>
      <c r="E71" s="156"/>
      <c r="F71" s="156"/>
      <c r="G71" s="158"/>
      <c r="H71" s="160"/>
      <c r="I71" s="177"/>
      <c r="J71" s="160"/>
      <c r="K71" s="160"/>
      <c r="L71" s="176"/>
      <c r="M71" s="176"/>
      <c r="N71" s="176"/>
    </row>
    <row r="72" spans="1:14" ht="72" thickBot="1" x14ac:dyDescent="0.3">
      <c r="A72" s="23">
        <v>1</v>
      </c>
      <c r="B72" s="129" t="s">
        <v>79</v>
      </c>
      <c r="C72" s="128" t="s">
        <v>23</v>
      </c>
      <c r="D72" s="23" t="s">
        <v>40</v>
      </c>
      <c r="E72" s="23" t="s">
        <v>104</v>
      </c>
      <c r="F72" s="23" t="s">
        <v>97</v>
      </c>
      <c r="G72" s="23">
        <v>27</v>
      </c>
      <c r="H72" s="23">
        <v>5</v>
      </c>
      <c r="I72" s="23">
        <v>30</v>
      </c>
      <c r="J72" s="24">
        <v>70000</v>
      </c>
      <c r="K72" s="24">
        <v>40000</v>
      </c>
      <c r="L72" s="24">
        <f>+J72+K72</f>
        <v>110000</v>
      </c>
      <c r="M72" s="24">
        <v>0</v>
      </c>
      <c r="N72" s="109">
        <f>+L72+M72</f>
        <v>110000</v>
      </c>
    </row>
    <row r="73" spans="1:14" ht="86.25" thickBot="1" x14ac:dyDescent="0.3">
      <c r="A73" s="23">
        <v>1</v>
      </c>
      <c r="B73" s="23" t="s">
        <v>124</v>
      </c>
      <c r="C73" s="128" t="s">
        <v>89</v>
      </c>
      <c r="D73" s="23" t="s">
        <v>90</v>
      </c>
      <c r="E73" s="23" t="s">
        <v>91</v>
      </c>
      <c r="F73" s="23" t="s">
        <v>92</v>
      </c>
      <c r="G73" s="23">
        <v>24</v>
      </c>
      <c r="H73" s="23">
        <v>10</v>
      </c>
      <c r="I73" s="23">
        <v>30</v>
      </c>
      <c r="J73" s="24">
        <v>75579</v>
      </c>
      <c r="K73" s="24">
        <v>75400</v>
      </c>
      <c r="L73" s="24">
        <f t="shared" ref="L73:L77" si="13">+J73+K73</f>
        <v>150979</v>
      </c>
      <c r="M73" s="24">
        <v>0</v>
      </c>
      <c r="N73" s="80">
        <f t="shared" ref="N73:N77" si="14">+L73+M73</f>
        <v>150979</v>
      </c>
    </row>
    <row r="74" spans="1:14" ht="43.5" thickBot="1" x14ac:dyDescent="0.3">
      <c r="A74" s="23">
        <v>1</v>
      </c>
      <c r="B74" s="23" t="s">
        <v>125</v>
      </c>
      <c r="C74" s="128" t="s">
        <v>98</v>
      </c>
      <c r="D74" s="23" t="s">
        <v>40</v>
      </c>
      <c r="E74" s="23" t="s">
        <v>99</v>
      </c>
      <c r="F74" s="23" t="s">
        <v>173</v>
      </c>
      <c r="G74" s="23">
        <v>7</v>
      </c>
      <c r="H74" s="23">
        <v>5</v>
      </c>
      <c r="I74" s="23">
        <v>30</v>
      </c>
      <c r="J74" s="24">
        <v>55000</v>
      </c>
      <c r="K74" s="24">
        <v>43700</v>
      </c>
      <c r="L74" s="24">
        <f t="shared" si="13"/>
        <v>98700</v>
      </c>
      <c r="M74" s="24">
        <v>225000</v>
      </c>
      <c r="N74" s="109">
        <f t="shared" si="14"/>
        <v>323700</v>
      </c>
    </row>
    <row r="75" spans="1:14" ht="72" thickBot="1" x14ac:dyDescent="0.3">
      <c r="A75" s="23">
        <v>1</v>
      </c>
      <c r="B75" s="129" t="s">
        <v>79</v>
      </c>
      <c r="C75" s="128" t="s">
        <v>23</v>
      </c>
      <c r="D75" s="23" t="s">
        <v>40</v>
      </c>
      <c r="E75" s="23" t="s">
        <v>107</v>
      </c>
      <c r="F75" s="23" t="s">
        <v>108</v>
      </c>
      <c r="G75" s="23">
        <v>27</v>
      </c>
      <c r="H75" s="23">
        <v>5</v>
      </c>
      <c r="I75" s="23">
        <v>30</v>
      </c>
      <c r="J75" s="24">
        <v>75000</v>
      </c>
      <c r="K75" s="24">
        <v>40000</v>
      </c>
      <c r="L75" s="24">
        <f t="shared" si="13"/>
        <v>115000</v>
      </c>
      <c r="M75" s="24">
        <v>0</v>
      </c>
      <c r="N75" s="109">
        <f t="shared" si="14"/>
        <v>115000</v>
      </c>
    </row>
    <row r="76" spans="1:14" ht="72" thickBot="1" x14ac:dyDescent="0.3">
      <c r="A76" s="23">
        <v>1</v>
      </c>
      <c r="B76" s="129" t="s">
        <v>79</v>
      </c>
      <c r="C76" s="128" t="s">
        <v>100</v>
      </c>
      <c r="D76" s="23" t="s">
        <v>40</v>
      </c>
      <c r="E76" s="110" t="s">
        <v>101</v>
      </c>
      <c r="F76" s="23" t="s">
        <v>102</v>
      </c>
      <c r="G76" s="23">
        <v>7</v>
      </c>
      <c r="H76" s="23">
        <v>5</v>
      </c>
      <c r="I76" s="23">
        <v>30</v>
      </c>
      <c r="J76" s="24">
        <v>50000</v>
      </c>
      <c r="K76" s="24">
        <v>40000</v>
      </c>
      <c r="L76" s="24">
        <f t="shared" si="13"/>
        <v>90000</v>
      </c>
      <c r="M76" s="24">
        <v>100000</v>
      </c>
      <c r="N76" s="109">
        <f t="shared" si="14"/>
        <v>190000</v>
      </c>
    </row>
    <row r="77" spans="1:14" ht="43.5" thickBot="1" x14ac:dyDescent="0.3">
      <c r="A77" s="23">
        <v>1</v>
      </c>
      <c r="B77" s="23" t="s">
        <v>125</v>
      </c>
      <c r="C77" s="128" t="s">
        <v>98</v>
      </c>
      <c r="D77" s="23" t="s">
        <v>40</v>
      </c>
      <c r="E77" s="110" t="s">
        <v>103</v>
      </c>
      <c r="F77" s="23" t="s">
        <v>102</v>
      </c>
      <c r="G77" s="23">
        <v>7</v>
      </c>
      <c r="H77" s="23">
        <v>5</v>
      </c>
      <c r="I77" s="23">
        <v>25</v>
      </c>
      <c r="J77" s="24">
        <v>50000</v>
      </c>
      <c r="K77" s="24">
        <v>38000</v>
      </c>
      <c r="L77" s="24">
        <f t="shared" si="13"/>
        <v>88000</v>
      </c>
      <c r="M77" s="24">
        <v>100000</v>
      </c>
      <c r="N77" s="109">
        <f t="shared" si="14"/>
        <v>188000</v>
      </c>
    </row>
    <row r="78" spans="1:14" ht="15.75" thickBot="1" x14ac:dyDescent="0.3">
      <c r="A78" s="8">
        <f>SUM(A72:A77)</f>
        <v>6</v>
      </c>
      <c r="B78" s="168" t="s">
        <v>24</v>
      </c>
      <c r="C78" s="168"/>
      <c r="D78" s="168"/>
      <c r="E78" s="168"/>
      <c r="F78" s="168"/>
      <c r="G78" s="69">
        <f>SUM(G72:G77)</f>
        <v>99</v>
      </c>
      <c r="H78" s="121">
        <f t="shared" ref="H78:J78" si="15">SUM(H72:H77)</f>
        <v>35</v>
      </c>
      <c r="I78" s="121">
        <f>SUM(I72:I77)</f>
        <v>175</v>
      </c>
      <c r="J78" s="10">
        <f t="shared" si="15"/>
        <v>375579</v>
      </c>
      <c r="K78" s="10">
        <f t="shared" ref="K78" si="16">SUM(K72:K77)</f>
        <v>277100</v>
      </c>
      <c r="L78" s="10">
        <f t="shared" ref="L78:M78" si="17">SUM(L72:L77)</f>
        <v>652679</v>
      </c>
      <c r="M78" s="10">
        <f t="shared" si="17"/>
        <v>425000</v>
      </c>
      <c r="N78" s="10">
        <f t="shared" ref="N78" si="18">SUM(N72:N77)</f>
        <v>1077679</v>
      </c>
    </row>
    <row r="79" spans="1:14" ht="15.75" thickBot="1" x14ac:dyDescent="0.3">
      <c r="A79" s="169" t="s">
        <v>25</v>
      </c>
      <c r="B79" s="170"/>
      <c r="C79" s="170"/>
      <c r="D79" s="170"/>
      <c r="E79" s="170"/>
      <c r="F79" s="170"/>
      <c r="G79" s="170"/>
      <c r="H79" s="33"/>
      <c r="I79" s="33"/>
      <c r="J79" s="33"/>
      <c r="K79" s="13">
        <f>0.1*K78</f>
        <v>27710</v>
      </c>
      <c r="L79" s="14">
        <f>+K79</f>
        <v>27710</v>
      </c>
      <c r="M79" s="34">
        <v>0</v>
      </c>
      <c r="N79" s="26">
        <f>L79</f>
        <v>27710</v>
      </c>
    </row>
    <row r="80" spans="1:14" ht="15.75" thickBot="1" x14ac:dyDescent="0.3">
      <c r="A80" s="168" t="s">
        <v>26</v>
      </c>
      <c r="B80" s="168"/>
      <c r="C80" s="168"/>
      <c r="D80" s="168"/>
      <c r="E80" s="168"/>
      <c r="F80" s="168"/>
      <c r="G80" s="168"/>
      <c r="H80" s="35"/>
      <c r="I80" s="35"/>
      <c r="J80" s="35"/>
      <c r="K80" s="17">
        <f>SUM(K78:K79)</f>
        <v>304810</v>
      </c>
      <c r="L80" s="36">
        <f>SUM(L78:L79)</f>
        <v>680389</v>
      </c>
      <c r="M80" s="22">
        <f>SUM(M78:M79)</f>
        <v>425000</v>
      </c>
      <c r="N80" s="27">
        <f>N79+N78</f>
        <v>1105389</v>
      </c>
    </row>
    <row r="81" spans="1:14" x14ac:dyDescent="0.25">
      <c r="A81" s="47"/>
      <c r="B81" s="47"/>
      <c r="C81" s="47"/>
      <c r="D81" s="47"/>
      <c r="E81" s="47"/>
      <c r="F81" s="47"/>
      <c r="G81" s="47"/>
      <c r="H81" s="51"/>
      <c r="I81" s="51"/>
      <c r="J81" s="51"/>
      <c r="K81" s="52"/>
      <c r="L81" s="53"/>
      <c r="M81" s="54"/>
      <c r="N81" s="55"/>
    </row>
    <row r="82" spans="1:14" x14ac:dyDescent="0.25">
      <c r="A82" s="47"/>
      <c r="B82" s="47"/>
      <c r="C82" s="47"/>
      <c r="D82" s="47"/>
      <c r="E82" s="47"/>
      <c r="F82" s="47"/>
      <c r="G82" s="47"/>
      <c r="H82" s="51"/>
      <c r="I82" s="51"/>
      <c r="J82" s="51"/>
      <c r="K82" s="52"/>
      <c r="L82" s="53"/>
      <c r="M82" s="54"/>
      <c r="N82" s="55"/>
    </row>
    <row r="83" spans="1:14" x14ac:dyDescent="0.25">
      <c r="A83" s="6"/>
      <c r="B83" s="6"/>
      <c r="C83" s="6"/>
      <c r="D83" s="6"/>
      <c r="E83" s="7"/>
      <c r="F83" s="7"/>
      <c r="G83" s="7"/>
      <c r="H83" s="7"/>
      <c r="I83" s="7"/>
      <c r="J83" s="7"/>
      <c r="K83" s="37"/>
      <c r="L83" s="7"/>
      <c r="M83" s="7"/>
      <c r="N83" s="7"/>
    </row>
    <row r="84" spans="1:14" x14ac:dyDescent="0.25">
      <c r="A84" s="6"/>
      <c r="B84" s="189" t="s">
        <v>72</v>
      </c>
      <c r="C84" s="189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25">
      <c r="A85" s="6"/>
      <c r="B85" s="6"/>
      <c r="C85" s="7"/>
      <c r="D85" s="7"/>
      <c r="E85" s="7"/>
      <c r="F85" s="7"/>
      <c r="G85" s="7"/>
      <c r="H85" s="7"/>
      <c r="I85" s="7"/>
      <c r="J85" s="7"/>
      <c r="K85" s="37"/>
      <c r="L85" s="7"/>
      <c r="M85" s="7"/>
      <c r="N85" s="7"/>
    </row>
    <row r="86" spans="1:14" x14ac:dyDescent="0.25">
      <c r="A86" s="6"/>
      <c r="B86" s="181" t="s">
        <v>41</v>
      </c>
      <c r="C86" s="181"/>
      <c r="D86" s="67">
        <f>A75+A73+A72+A64+A52+A29</f>
        <v>9</v>
      </c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5">
      <c r="A87" s="6"/>
      <c r="B87" s="67" t="s">
        <v>50</v>
      </c>
      <c r="C87" s="67"/>
      <c r="D87" s="67">
        <f>A41</f>
        <v>1</v>
      </c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5">
      <c r="A88" s="6"/>
      <c r="B88" s="181" t="s">
        <v>51</v>
      </c>
      <c r="C88" s="181"/>
      <c r="D88" s="67">
        <f>A77+A76+A74</f>
        <v>3</v>
      </c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25">
      <c r="A89" s="6"/>
      <c r="B89" s="181" t="s">
        <v>42</v>
      </c>
      <c r="C89" s="181"/>
      <c r="D89" s="67">
        <f>I78+I64+I52+I29</f>
        <v>365</v>
      </c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5">
      <c r="A90" s="6"/>
      <c r="B90" s="44" t="s">
        <v>43</v>
      </c>
      <c r="C90" s="45"/>
      <c r="D90" s="67">
        <f>H78+H64+H52+H29</f>
        <v>80</v>
      </c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5">
      <c r="A91" s="6"/>
      <c r="B91" s="44" t="s">
        <v>144</v>
      </c>
      <c r="C91" s="45"/>
      <c r="D91" s="122">
        <f>SUM(D89:D90)</f>
        <v>445</v>
      </c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25">
      <c r="A92" s="6"/>
      <c r="B92" s="44" t="s">
        <v>44</v>
      </c>
      <c r="C92" s="45"/>
      <c r="D92" s="67">
        <f>G78+G64+G52+G29</f>
        <v>275</v>
      </c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25">
      <c r="A93" s="6"/>
      <c r="B93" s="44" t="s">
        <v>45</v>
      </c>
      <c r="C93" s="45"/>
      <c r="D93" s="46">
        <f>N80+N66+N54+N43+N31</f>
        <v>2181189</v>
      </c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2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</sheetData>
  <mergeCells count="101">
    <mergeCell ref="B78:F78"/>
    <mergeCell ref="A79:G79"/>
    <mergeCell ref="A80:G80"/>
    <mergeCell ref="B84:C84"/>
    <mergeCell ref="B86:C86"/>
    <mergeCell ref="B88:C88"/>
    <mergeCell ref="B89:C89"/>
    <mergeCell ref="A53:G53"/>
    <mergeCell ref="A54:G54"/>
    <mergeCell ref="A56:C56"/>
    <mergeCell ref="B64:F64"/>
    <mergeCell ref="A65:G65"/>
    <mergeCell ref="A66:G66"/>
    <mergeCell ref="A68:N68"/>
    <mergeCell ref="A69:A71"/>
    <mergeCell ref="B69:C70"/>
    <mergeCell ref="D69:D71"/>
    <mergeCell ref="E69:E71"/>
    <mergeCell ref="F69:F71"/>
    <mergeCell ref="G69:G71"/>
    <mergeCell ref="H69:I69"/>
    <mergeCell ref="J69:J71"/>
    <mergeCell ref="K69:K71"/>
    <mergeCell ref="L69:L71"/>
    <mergeCell ref="B41:F41"/>
    <mergeCell ref="A43:G43"/>
    <mergeCell ref="A45:N45"/>
    <mergeCell ref="A47:A49"/>
    <mergeCell ref="B47:C48"/>
    <mergeCell ref="D47:D49"/>
    <mergeCell ref="E47:E49"/>
    <mergeCell ref="F47:F49"/>
    <mergeCell ref="G47:G49"/>
    <mergeCell ref="H47:I47"/>
    <mergeCell ref="J47:J49"/>
    <mergeCell ref="K47:K49"/>
    <mergeCell ref="L47:L49"/>
    <mergeCell ref="M47:M49"/>
    <mergeCell ref="N47:N49"/>
    <mergeCell ref="H48:H49"/>
    <mergeCell ref="I48:I49"/>
    <mergeCell ref="A42:F42"/>
    <mergeCell ref="I38:I39"/>
    <mergeCell ref="M69:M71"/>
    <mergeCell ref="N69:N71"/>
    <mergeCell ref="H70:H71"/>
    <mergeCell ref="I70:I71"/>
    <mergeCell ref="H58:I58"/>
    <mergeCell ref="J58:J60"/>
    <mergeCell ref="K58:K60"/>
    <mergeCell ref="L58:L60"/>
    <mergeCell ref="M58:M60"/>
    <mergeCell ref="N58:N60"/>
    <mergeCell ref="H59:H60"/>
    <mergeCell ref="I59:I60"/>
    <mergeCell ref="A21:N21"/>
    <mergeCell ref="A1:N1"/>
    <mergeCell ref="A2:N2"/>
    <mergeCell ref="A3:N3"/>
    <mergeCell ref="A5:N5"/>
    <mergeCell ref="A6:N6"/>
    <mergeCell ref="A7:N7"/>
    <mergeCell ref="A23:N23"/>
    <mergeCell ref="A25:A27"/>
    <mergeCell ref="B25:C26"/>
    <mergeCell ref="D25:D27"/>
    <mergeCell ref="E25:E27"/>
    <mergeCell ref="F25:F27"/>
    <mergeCell ref="G25:G27"/>
    <mergeCell ref="H25:I25"/>
    <mergeCell ref="J25:J27"/>
    <mergeCell ref="K25:K27"/>
    <mergeCell ref="L25:L27"/>
    <mergeCell ref="M25:M27"/>
    <mergeCell ref="N25:N27"/>
    <mergeCell ref="H26:H27"/>
    <mergeCell ref="I26:I27"/>
    <mergeCell ref="B52:F52"/>
    <mergeCell ref="B29:F29"/>
    <mergeCell ref="A30:G30"/>
    <mergeCell ref="A31:G31"/>
    <mergeCell ref="A58:A60"/>
    <mergeCell ref="B58:C59"/>
    <mergeCell ref="D58:D60"/>
    <mergeCell ref="E58:E60"/>
    <mergeCell ref="F58:F60"/>
    <mergeCell ref="G58:G60"/>
    <mergeCell ref="A35:N35"/>
    <mergeCell ref="A37:A39"/>
    <mergeCell ref="B37:C38"/>
    <mergeCell ref="D37:D39"/>
    <mergeCell ref="E37:E39"/>
    <mergeCell ref="F37:F39"/>
    <mergeCell ref="G37:G39"/>
    <mergeCell ref="H37:I37"/>
    <mergeCell ref="J37:J39"/>
    <mergeCell ref="K37:K39"/>
    <mergeCell ref="L37:L39"/>
    <mergeCell ref="M37:M39"/>
    <mergeCell ref="N37:N39"/>
    <mergeCell ref="H38:H39"/>
  </mergeCells>
  <pageMargins left="0.23622047244094491" right="0.23622047244094491" top="0.74803149606299213" bottom="0.74803149606299213" header="0.31496062992125984" footer="0.31496062992125984"/>
  <pageSetup paperSize="5" scale="80" orientation="landscape" r:id="rId1"/>
  <rowBreaks count="4" manualBreakCount="4">
    <brk id="21" max="13" man="1"/>
    <brk id="43" max="13" man="1"/>
    <brk id="54" max="13" man="1"/>
    <brk id="66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998A-1736-495D-A313-82B21918D3EC}">
  <dimension ref="A1:N96"/>
  <sheetViews>
    <sheetView tabSelected="1" topLeftCell="A27" workbookViewId="0">
      <selection activeCell="E93" sqref="E93"/>
    </sheetView>
  </sheetViews>
  <sheetFormatPr baseColWidth="10" defaultRowHeight="15" x14ac:dyDescent="0.25"/>
  <cols>
    <col min="1" max="1" width="4.7109375" customWidth="1"/>
    <col min="2" max="2" width="20.28515625" customWidth="1"/>
    <col min="3" max="3" width="25" customWidth="1"/>
    <col min="4" max="4" width="16.140625" customWidth="1"/>
    <col min="5" max="5" width="13.5703125" customWidth="1"/>
    <col min="6" max="6" width="12.570312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2" width="14.85546875" customWidth="1"/>
    <col min="13" max="13" width="14" customWidth="1"/>
    <col min="14" max="14" width="17.28515625" customWidth="1"/>
  </cols>
  <sheetData>
    <row r="1" spans="1:14" ht="18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8" customHeight="1" x14ac:dyDescent="0.25">
      <c r="A2" s="148" t="s">
        <v>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8" customHeight="1" x14ac:dyDescent="0.25">
      <c r="A3" s="149" t="s">
        <v>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ht="18" x14ac:dyDescent="0.25">
      <c r="A4" s="146" t="s">
        <v>127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18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30" customHeight="1" x14ac:dyDescent="0.25">
      <c r="A6" s="58" t="s">
        <v>52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3"/>
    </row>
    <row r="7" spans="1:14" ht="18" customHeight="1" x14ac:dyDescent="0.25">
      <c r="A7" s="61"/>
      <c r="B7" s="62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3"/>
    </row>
    <row r="8" spans="1:14" ht="18" x14ac:dyDescent="0.25">
      <c r="A8" s="61" t="s">
        <v>53</v>
      </c>
      <c r="B8" s="62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3"/>
    </row>
    <row r="9" spans="1:14" ht="18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3"/>
    </row>
    <row r="10" spans="1:14" ht="18" x14ac:dyDescent="0.25">
      <c r="A10" s="60" t="s">
        <v>62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3"/>
    </row>
    <row r="11" spans="1:14" ht="18" x14ac:dyDescent="0.25">
      <c r="A11" s="60" t="s">
        <v>55</v>
      </c>
      <c r="B11" s="60"/>
      <c r="C11" s="60"/>
      <c r="D11" s="60"/>
      <c r="G11" s="60"/>
      <c r="H11" s="60"/>
      <c r="I11" s="60"/>
      <c r="J11" s="60"/>
      <c r="K11" s="60"/>
      <c r="L11" s="60"/>
      <c r="M11" s="60"/>
      <c r="N11" s="3"/>
    </row>
    <row r="12" spans="1:14" ht="18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3"/>
    </row>
    <row r="13" spans="1:14" ht="18" x14ac:dyDescent="0.25">
      <c r="A13" s="60" t="s">
        <v>63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3"/>
    </row>
    <row r="14" spans="1:14" ht="18" x14ac:dyDescent="0.25">
      <c r="A14" s="60" t="s">
        <v>64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3"/>
    </row>
    <row r="15" spans="1:14" ht="18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3"/>
    </row>
    <row r="16" spans="1:14" ht="18" x14ac:dyDescent="0.25">
      <c r="A16" s="60" t="s">
        <v>65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3"/>
    </row>
    <row r="17" spans="1:14" ht="18" x14ac:dyDescent="0.25">
      <c r="A17" s="60" t="s">
        <v>66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3"/>
    </row>
    <row r="18" spans="1:14" ht="18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3"/>
    </row>
    <row r="19" spans="1:14" ht="18" x14ac:dyDescent="0.25">
      <c r="A19" s="60" t="s">
        <v>67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3"/>
    </row>
    <row r="20" spans="1:14" ht="18" x14ac:dyDescent="0.25">
      <c r="A20" s="60" t="s">
        <v>68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3"/>
    </row>
    <row r="21" spans="1:14" ht="18" x14ac:dyDescent="0.25">
      <c r="A21" s="62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</row>
    <row r="22" spans="1:14" ht="18" x14ac:dyDescent="0.25">
      <c r="A22" s="62" t="s">
        <v>60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</row>
    <row r="23" spans="1:14" ht="18" x14ac:dyDescent="0.25">
      <c r="A23" s="62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</row>
    <row r="24" spans="1:14" ht="18" x14ac:dyDescent="0.25">
      <c r="A24" s="60" t="s">
        <v>61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"/>
    </row>
    <row r="25" spans="1:14" ht="18" x14ac:dyDescent="0.25">
      <c r="A25" s="62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"/>
    </row>
    <row r="26" spans="1:14" ht="15.75" x14ac:dyDescent="0.25">
      <c r="A26" s="150" t="s">
        <v>6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</row>
    <row r="27" spans="1:14" ht="16.5" thickBot="1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15.75" thickBot="1" x14ac:dyDescent="0.3">
      <c r="A28" s="151" t="s">
        <v>7</v>
      </c>
      <c r="B28" s="153" t="s">
        <v>8</v>
      </c>
      <c r="C28" s="153"/>
      <c r="D28" s="155" t="s">
        <v>36</v>
      </c>
      <c r="E28" s="155" t="s">
        <v>10</v>
      </c>
      <c r="F28" s="155" t="s">
        <v>11</v>
      </c>
      <c r="G28" s="155" t="s">
        <v>70</v>
      </c>
      <c r="H28" s="155" t="s">
        <v>13</v>
      </c>
      <c r="I28" s="155"/>
      <c r="J28" s="153" t="s">
        <v>14</v>
      </c>
      <c r="K28" s="153" t="s">
        <v>15</v>
      </c>
      <c r="L28" s="162" t="s">
        <v>16</v>
      </c>
      <c r="M28" s="165" t="s">
        <v>17</v>
      </c>
      <c r="N28" s="162" t="s">
        <v>18</v>
      </c>
    </row>
    <row r="29" spans="1:14" ht="15.75" thickBot="1" x14ac:dyDescent="0.3">
      <c r="A29" s="152"/>
      <c r="B29" s="154"/>
      <c r="C29" s="154"/>
      <c r="D29" s="156"/>
      <c r="E29" s="156"/>
      <c r="F29" s="156"/>
      <c r="G29" s="158"/>
      <c r="H29" s="155" t="s">
        <v>19</v>
      </c>
      <c r="I29" s="153" t="s">
        <v>20</v>
      </c>
      <c r="J29" s="160"/>
      <c r="K29" s="160"/>
      <c r="L29" s="163"/>
      <c r="M29" s="166"/>
      <c r="N29" s="163"/>
    </row>
    <row r="30" spans="1:14" ht="16.5" customHeight="1" thickBot="1" x14ac:dyDescent="0.3">
      <c r="A30" s="152"/>
      <c r="B30" s="72" t="s">
        <v>21</v>
      </c>
      <c r="C30" s="72" t="s">
        <v>22</v>
      </c>
      <c r="D30" s="157"/>
      <c r="E30" s="157"/>
      <c r="F30" s="157"/>
      <c r="G30" s="159"/>
      <c r="H30" s="159"/>
      <c r="I30" s="154"/>
      <c r="J30" s="161"/>
      <c r="K30" s="161"/>
      <c r="L30" s="164"/>
      <c r="M30" s="167"/>
      <c r="N30" s="164"/>
    </row>
    <row r="31" spans="1:14" s="123" customFormat="1" ht="54" customHeight="1" thickBot="1" x14ac:dyDescent="0.3">
      <c r="A31" s="23">
        <v>1</v>
      </c>
      <c r="B31" s="23" t="s">
        <v>152</v>
      </c>
      <c r="C31" s="136" t="s">
        <v>155</v>
      </c>
      <c r="D31" s="23" t="s">
        <v>145</v>
      </c>
      <c r="E31" s="23" t="s">
        <v>148</v>
      </c>
      <c r="F31" s="23" t="s">
        <v>131</v>
      </c>
      <c r="G31" s="23">
        <v>24</v>
      </c>
      <c r="H31" s="23">
        <v>10</v>
      </c>
      <c r="I31" s="23">
        <v>40</v>
      </c>
      <c r="J31" s="24">
        <v>90000</v>
      </c>
      <c r="K31" s="24">
        <v>55000</v>
      </c>
      <c r="L31" s="137">
        <f>J31+K31</f>
        <v>145000</v>
      </c>
      <c r="M31" s="24">
        <v>0</v>
      </c>
      <c r="N31" s="30">
        <f t="shared" ref="N31:N34" si="0">M31+L31</f>
        <v>145000</v>
      </c>
    </row>
    <row r="32" spans="1:14" s="123" customFormat="1" ht="61.5" customHeight="1" thickBot="1" x14ac:dyDescent="0.3">
      <c r="A32" s="23">
        <v>1</v>
      </c>
      <c r="B32" s="23" t="s">
        <v>117</v>
      </c>
      <c r="C32" s="136" t="s">
        <v>183</v>
      </c>
      <c r="D32" s="23" t="s">
        <v>145</v>
      </c>
      <c r="E32" s="23" t="s">
        <v>150</v>
      </c>
      <c r="F32" s="23" t="s">
        <v>132</v>
      </c>
      <c r="G32" s="23">
        <v>24</v>
      </c>
      <c r="H32" s="23">
        <v>15</v>
      </c>
      <c r="I32" s="23">
        <v>20</v>
      </c>
      <c r="J32" s="24">
        <v>90000</v>
      </c>
      <c r="K32" s="24">
        <v>55000</v>
      </c>
      <c r="L32" s="137">
        <f t="shared" ref="L32:L33" si="1">J32+K32</f>
        <v>145000</v>
      </c>
      <c r="M32" s="24">
        <v>0</v>
      </c>
      <c r="N32" s="30">
        <f t="shared" si="0"/>
        <v>145000</v>
      </c>
    </row>
    <row r="33" spans="1:14" ht="48.75" customHeight="1" thickBot="1" x14ac:dyDescent="0.3">
      <c r="A33" s="23">
        <v>1</v>
      </c>
      <c r="B33" s="23" t="s">
        <v>120</v>
      </c>
      <c r="C33" s="136" t="s">
        <v>156</v>
      </c>
      <c r="D33" s="23" t="s">
        <v>145</v>
      </c>
      <c r="E33" s="23" t="s">
        <v>149</v>
      </c>
      <c r="F33" s="23" t="s">
        <v>133</v>
      </c>
      <c r="G33" s="23">
        <v>16</v>
      </c>
      <c r="H33" s="23">
        <v>15</v>
      </c>
      <c r="I33" s="23">
        <v>15</v>
      </c>
      <c r="J33" s="24">
        <v>50000</v>
      </c>
      <c r="K33" s="24">
        <v>40000</v>
      </c>
      <c r="L33" s="137">
        <f t="shared" si="1"/>
        <v>90000</v>
      </c>
      <c r="M33" s="24">
        <v>0</v>
      </c>
      <c r="N33" s="30">
        <f>M33+L33</f>
        <v>90000</v>
      </c>
    </row>
    <row r="34" spans="1:14" ht="48.75" customHeight="1" thickBot="1" x14ac:dyDescent="0.3">
      <c r="A34" s="23">
        <v>1</v>
      </c>
      <c r="B34" s="23" t="s">
        <v>138</v>
      </c>
      <c r="C34" s="136" t="s">
        <v>141</v>
      </c>
      <c r="D34" s="23" t="s">
        <v>145</v>
      </c>
      <c r="E34" s="23" t="s">
        <v>82</v>
      </c>
      <c r="F34" s="23" t="s">
        <v>134</v>
      </c>
      <c r="G34" s="23">
        <v>0</v>
      </c>
      <c r="H34" s="23">
        <v>0</v>
      </c>
      <c r="I34" s="23">
        <v>0</v>
      </c>
      <c r="J34" s="24">
        <v>0</v>
      </c>
      <c r="K34" s="24">
        <v>0</v>
      </c>
      <c r="L34" s="24">
        <v>0</v>
      </c>
      <c r="M34" s="38">
        <v>100000</v>
      </c>
      <c r="N34" s="30">
        <f t="shared" si="0"/>
        <v>100000</v>
      </c>
    </row>
    <row r="35" spans="1:14" ht="19.5" customHeight="1" thickBot="1" x14ac:dyDescent="0.3">
      <c r="A35" s="8">
        <f>SUM(A31:A34)</f>
        <v>4</v>
      </c>
      <c r="B35" s="168" t="s">
        <v>24</v>
      </c>
      <c r="C35" s="168"/>
      <c r="D35" s="168"/>
      <c r="E35" s="168"/>
      <c r="F35" s="168"/>
      <c r="G35" s="8">
        <f>SUM(G31:G34)</f>
        <v>64</v>
      </c>
      <c r="H35" s="8">
        <f t="shared" ref="H35:I35" si="2">SUM(H31:H34)</f>
        <v>40</v>
      </c>
      <c r="I35" s="8">
        <f t="shared" si="2"/>
        <v>75</v>
      </c>
      <c r="J35" s="10">
        <f>SUM(J31:J34)</f>
        <v>230000</v>
      </c>
      <c r="K35" s="10">
        <f t="shared" ref="K35:M35" si="3">SUM(K31:K34)</f>
        <v>150000</v>
      </c>
      <c r="L35" s="10">
        <f t="shared" si="3"/>
        <v>380000</v>
      </c>
      <c r="M35" s="10">
        <f t="shared" si="3"/>
        <v>100000</v>
      </c>
      <c r="N35" s="10">
        <f t="shared" ref="N35" si="4">SUM(N31:N34)</f>
        <v>480000</v>
      </c>
    </row>
    <row r="36" spans="1:14" ht="18.75" customHeight="1" thickBot="1" x14ac:dyDescent="0.3">
      <c r="A36" s="169" t="s">
        <v>25</v>
      </c>
      <c r="B36" s="170"/>
      <c r="C36" s="170"/>
      <c r="D36" s="170"/>
      <c r="E36" s="170"/>
      <c r="F36" s="170"/>
      <c r="G36" s="170"/>
      <c r="H36" s="33"/>
      <c r="I36" s="33"/>
      <c r="J36" s="33"/>
      <c r="K36" s="13">
        <f>0.1*K35</f>
        <v>15000</v>
      </c>
      <c r="L36" s="14">
        <f>K35*0.1</f>
        <v>15000</v>
      </c>
      <c r="M36" s="34">
        <v>0</v>
      </c>
      <c r="N36" s="26">
        <f>L36</f>
        <v>15000</v>
      </c>
    </row>
    <row r="37" spans="1:14" ht="17.25" customHeight="1" thickBot="1" x14ac:dyDescent="0.3">
      <c r="A37" s="168" t="s">
        <v>26</v>
      </c>
      <c r="B37" s="168"/>
      <c r="C37" s="168"/>
      <c r="D37" s="168"/>
      <c r="E37" s="168"/>
      <c r="F37" s="168"/>
      <c r="G37" s="168"/>
      <c r="H37" s="35"/>
      <c r="I37" s="35"/>
      <c r="J37" s="35"/>
      <c r="K37" s="17">
        <f>SUM(K35:K36)</f>
        <v>165000</v>
      </c>
      <c r="L37" s="36">
        <f>SUM(L35:L36)</f>
        <v>395000</v>
      </c>
      <c r="M37" s="22">
        <f>SUM(M35:M36)</f>
        <v>100000</v>
      </c>
      <c r="N37" s="27">
        <f>N36+N35</f>
        <v>495000</v>
      </c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5" t="s">
        <v>48</v>
      </c>
      <c r="M38" s="6"/>
      <c r="N38" s="6"/>
    </row>
    <row r="39" spans="1:14" ht="15.75" customHeight="1" x14ac:dyDescent="0.25">
      <c r="A39" s="150" t="s">
        <v>27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</row>
    <row r="40" spans="1:14" ht="15.75" customHeight="1" thickBot="1" x14ac:dyDescent="0.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15.75" customHeight="1" thickBot="1" x14ac:dyDescent="0.3">
      <c r="A41" s="151" t="s">
        <v>7</v>
      </c>
      <c r="B41" s="153" t="s">
        <v>8</v>
      </c>
      <c r="C41" s="153"/>
      <c r="D41" s="155" t="s">
        <v>36</v>
      </c>
      <c r="E41" s="155" t="s">
        <v>10</v>
      </c>
      <c r="F41" s="155" t="s">
        <v>11</v>
      </c>
      <c r="G41" s="155" t="s">
        <v>70</v>
      </c>
      <c r="H41" s="155" t="s">
        <v>13</v>
      </c>
      <c r="I41" s="155"/>
      <c r="J41" s="153" t="s">
        <v>14</v>
      </c>
      <c r="K41" s="153" t="s">
        <v>15</v>
      </c>
      <c r="L41" s="162" t="s">
        <v>16</v>
      </c>
      <c r="M41" s="165" t="s">
        <v>17</v>
      </c>
      <c r="N41" s="162" t="s">
        <v>18</v>
      </c>
    </row>
    <row r="42" spans="1:14" ht="15.75" thickBot="1" x14ac:dyDescent="0.3">
      <c r="A42" s="152"/>
      <c r="B42" s="154"/>
      <c r="C42" s="154"/>
      <c r="D42" s="156"/>
      <c r="E42" s="156"/>
      <c r="F42" s="156"/>
      <c r="G42" s="158"/>
      <c r="H42" s="155" t="s">
        <v>19</v>
      </c>
      <c r="I42" s="153" t="s">
        <v>20</v>
      </c>
      <c r="J42" s="160"/>
      <c r="K42" s="160"/>
      <c r="L42" s="163"/>
      <c r="M42" s="166"/>
      <c r="N42" s="163"/>
    </row>
    <row r="43" spans="1:14" ht="16.5" customHeight="1" thickBot="1" x14ac:dyDescent="0.3">
      <c r="A43" s="152"/>
      <c r="B43" s="72" t="s">
        <v>21</v>
      </c>
      <c r="C43" s="72" t="s">
        <v>22</v>
      </c>
      <c r="D43" s="157"/>
      <c r="E43" s="157"/>
      <c r="F43" s="157"/>
      <c r="G43" s="159"/>
      <c r="H43" s="159"/>
      <c r="I43" s="154"/>
      <c r="J43" s="161"/>
      <c r="K43" s="161"/>
      <c r="L43" s="164"/>
      <c r="M43" s="167"/>
      <c r="N43" s="164"/>
    </row>
    <row r="44" spans="1:14" ht="85.5" customHeight="1" thickBot="1" x14ac:dyDescent="0.3">
      <c r="A44" s="23">
        <v>1</v>
      </c>
      <c r="B44" s="129" t="s">
        <v>30</v>
      </c>
      <c r="C44" s="128" t="s">
        <v>31</v>
      </c>
      <c r="D44" s="41" t="s">
        <v>29</v>
      </c>
      <c r="E44" s="23" t="s">
        <v>112</v>
      </c>
      <c r="F44" s="23" t="s">
        <v>113</v>
      </c>
      <c r="G44" s="23">
        <v>16</v>
      </c>
      <c r="H44" s="23">
        <v>5</v>
      </c>
      <c r="I44" s="23">
        <v>25</v>
      </c>
      <c r="J44" s="24">
        <v>18000</v>
      </c>
      <c r="K44" s="24">
        <v>60000</v>
      </c>
      <c r="L44" s="24">
        <f>+K44+J44</f>
        <v>78000</v>
      </c>
      <c r="M44" s="24">
        <v>97400</v>
      </c>
      <c r="N44" s="80">
        <f>+L44+M44</f>
        <v>175400</v>
      </c>
    </row>
    <row r="45" spans="1:14" ht="64.5" customHeight="1" thickBot="1" x14ac:dyDescent="0.3">
      <c r="A45" s="23">
        <v>1</v>
      </c>
      <c r="B45" s="129" t="s">
        <v>123</v>
      </c>
      <c r="C45" s="128" t="s">
        <v>109</v>
      </c>
      <c r="D45" s="41" t="s">
        <v>29</v>
      </c>
      <c r="E45" s="23" t="s">
        <v>114</v>
      </c>
      <c r="F45" s="23" t="s">
        <v>113</v>
      </c>
      <c r="G45" s="23">
        <v>0</v>
      </c>
      <c r="H45" s="23">
        <v>0</v>
      </c>
      <c r="I45" s="23">
        <v>0</v>
      </c>
      <c r="J45" s="24">
        <v>0</v>
      </c>
      <c r="K45" s="24">
        <v>0</v>
      </c>
      <c r="L45" s="24">
        <f t="shared" ref="L45" si="5">+K45+J45</f>
        <v>0</v>
      </c>
      <c r="M45" s="24">
        <v>300000</v>
      </c>
      <c r="N45" s="80">
        <f>+L45+M45</f>
        <v>300000</v>
      </c>
    </row>
    <row r="46" spans="1:14" ht="18" customHeight="1" thickBot="1" x14ac:dyDescent="0.3">
      <c r="A46" s="8">
        <f>SUM(A44:A45)</f>
        <v>2</v>
      </c>
      <c r="B46" s="168" t="s">
        <v>24</v>
      </c>
      <c r="C46" s="168"/>
      <c r="D46" s="168"/>
      <c r="E46" s="168"/>
      <c r="F46" s="168"/>
      <c r="G46" s="69">
        <f>SUM(G44:G45)</f>
        <v>16</v>
      </c>
      <c r="H46" s="121">
        <f t="shared" ref="H46:I46" si="6">SUM(H44:H45)</f>
        <v>5</v>
      </c>
      <c r="I46" s="121">
        <f t="shared" si="6"/>
        <v>25</v>
      </c>
      <c r="J46" s="42">
        <f>SUM(J44:J45)</f>
        <v>18000</v>
      </c>
      <c r="K46" s="42">
        <f t="shared" ref="K46:N46" si="7">SUM(K44:K45)</f>
        <v>60000</v>
      </c>
      <c r="L46" s="42">
        <f t="shared" si="7"/>
        <v>78000</v>
      </c>
      <c r="M46" s="42">
        <f t="shared" si="7"/>
        <v>397400</v>
      </c>
      <c r="N46" s="42">
        <f t="shared" si="7"/>
        <v>475400</v>
      </c>
    </row>
    <row r="47" spans="1:14" ht="18" customHeight="1" thickBot="1" x14ac:dyDescent="0.3">
      <c r="A47" s="169" t="s">
        <v>25</v>
      </c>
      <c r="B47" s="170"/>
      <c r="C47" s="170"/>
      <c r="D47" s="170"/>
      <c r="E47" s="170"/>
      <c r="F47" s="170"/>
      <c r="G47" s="170"/>
      <c r="H47" s="31"/>
      <c r="I47" s="31"/>
      <c r="J47" s="31"/>
      <c r="K47" s="42">
        <f>+K46*0.1</f>
        <v>6000</v>
      </c>
      <c r="L47" s="21">
        <f>+K47</f>
        <v>6000</v>
      </c>
      <c r="M47" s="21" t="s">
        <v>32</v>
      </c>
      <c r="N47" s="21">
        <f>+L47</f>
        <v>6000</v>
      </c>
    </row>
    <row r="48" spans="1:14" ht="15.75" customHeight="1" thickBot="1" x14ac:dyDescent="0.3">
      <c r="A48" s="168" t="s">
        <v>26</v>
      </c>
      <c r="B48" s="168"/>
      <c r="C48" s="168"/>
      <c r="D48" s="168"/>
      <c r="E48" s="168"/>
      <c r="F48" s="168"/>
      <c r="G48" s="168"/>
      <c r="H48" s="32"/>
      <c r="I48" s="32"/>
      <c r="J48" s="32"/>
      <c r="K48" s="42">
        <f>SUM(K46:K47)</f>
        <v>66000</v>
      </c>
      <c r="L48" s="21">
        <f>SUM(L46:L47)</f>
        <v>84000</v>
      </c>
      <c r="M48" s="21">
        <f>SUM(M46:M47)</f>
        <v>397400</v>
      </c>
      <c r="N48" s="21">
        <f>SUM(N46:N47)</f>
        <v>481400</v>
      </c>
    </row>
    <row r="49" spans="1:14" x14ac:dyDescent="0.25">
      <c r="A49" s="47"/>
      <c r="B49" s="47"/>
      <c r="C49" s="47"/>
      <c r="D49" s="47"/>
      <c r="E49" s="47"/>
      <c r="F49" s="47"/>
      <c r="G49" s="47"/>
      <c r="H49" s="48"/>
      <c r="I49" s="48"/>
      <c r="J49" s="48"/>
      <c r="K49" s="49"/>
      <c r="L49" s="50"/>
      <c r="M49" s="50"/>
      <c r="N49" s="50"/>
    </row>
    <row r="50" spans="1:14" ht="15.75" customHeight="1" x14ac:dyDescent="0.25">
      <c r="A50" s="150" t="s">
        <v>33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</row>
    <row r="51" spans="1:14" ht="15.75" customHeight="1" thickBot="1" x14ac:dyDescent="0.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ht="15.75" customHeight="1" thickBot="1" x14ac:dyDescent="0.3">
      <c r="A52" s="151" t="s">
        <v>7</v>
      </c>
      <c r="B52" s="153" t="s">
        <v>8</v>
      </c>
      <c r="C52" s="153"/>
      <c r="D52" s="155" t="s">
        <v>36</v>
      </c>
      <c r="E52" s="155" t="s">
        <v>10</v>
      </c>
      <c r="F52" s="155" t="s">
        <v>11</v>
      </c>
      <c r="G52" s="155" t="s">
        <v>12</v>
      </c>
      <c r="H52" s="155" t="s">
        <v>13</v>
      </c>
      <c r="I52" s="155"/>
      <c r="J52" s="153" t="s">
        <v>14</v>
      </c>
      <c r="K52" s="153" t="s">
        <v>15</v>
      </c>
      <c r="L52" s="162" t="s">
        <v>16</v>
      </c>
      <c r="M52" s="165" t="s">
        <v>17</v>
      </c>
      <c r="N52" s="162" t="s">
        <v>18</v>
      </c>
    </row>
    <row r="53" spans="1:14" ht="15.75" thickBot="1" x14ac:dyDescent="0.3">
      <c r="A53" s="152"/>
      <c r="B53" s="154"/>
      <c r="C53" s="154"/>
      <c r="D53" s="156"/>
      <c r="E53" s="156"/>
      <c r="F53" s="156"/>
      <c r="G53" s="158"/>
      <c r="H53" s="155" t="s">
        <v>19</v>
      </c>
      <c r="I53" s="153" t="s">
        <v>20</v>
      </c>
      <c r="J53" s="160"/>
      <c r="K53" s="160"/>
      <c r="L53" s="163"/>
      <c r="M53" s="166"/>
      <c r="N53" s="163"/>
    </row>
    <row r="54" spans="1:14" ht="16.5" customHeight="1" thickBot="1" x14ac:dyDescent="0.3">
      <c r="A54" s="152"/>
      <c r="B54" s="72" t="s">
        <v>21</v>
      </c>
      <c r="C54" s="72" t="s">
        <v>22</v>
      </c>
      <c r="D54" s="157"/>
      <c r="E54" s="157"/>
      <c r="F54" s="157"/>
      <c r="G54" s="159"/>
      <c r="H54" s="159"/>
      <c r="I54" s="154"/>
      <c r="J54" s="161"/>
      <c r="K54" s="161"/>
      <c r="L54" s="164"/>
      <c r="M54" s="167"/>
      <c r="N54" s="164"/>
    </row>
    <row r="55" spans="1:14" ht="48" customHeight="1" thickBot="1" x14ac:dyDescent="0.3">
      <c r="A55" s="23">
        <v>1</v>
      </c>
      <c r="B55" s="23" t="s">
        <v>120</v>
      </c>
      <c r="C55" s="39" t="s">
        <v>174</v>
      </c>
      <c r="D55" s="23" t="s">
        <v>171</v>
      </c>
      <c r="E55" s="23" t="s">
        <v>164</v>
      </c>
      <c r="F55" s="23" t="s">
        <v>121</v>
      </c>
      <c r="G55" s="23">
        <v>24</v>
      </c>
      <c r="H55" s="23">
        <v>10</v>
      </c>
      <c r="I55" s="23">
        <v>30</v>
      </c>
      <c r="J55" s="25">
        <v>85000</v>
      </c>
      <c r="K55" s="25">
        <v>50000</v>
      </c>
      <c r="L55" s="25">
        <f>K55+J55</f>
        <v>135000</v>
      </c>
      <c r="M55" s="138">
        <v>0</v>
      </c>
      <c r="N55" s="109">
        <f>M55+L55</f>
        <v>135000</v>
      </c>
    </row>
    <row r="56" spans="1:14" ht="40.5" customHeight="1" thickBot="1" x14ac:dyDescent="0.3">
      <c r="A56" s="23">
        <v>1</v>
      </c>
      <c r="B56" s="23" t="s">
        <v>120</v>
      </c>
      <c r="C56" s="39" t="s">
        <v>169</v>
      </c>
      <c r="D56" s="23" t="s">
        <v>171</v>
      </c>
      <c r="E56" s="23" t="s">
        <v>165</v>
      </c>
      <c r="F56" s="23" t="s">
        <v>121</v>
      </c>
      <c r="G56" s="23">
        <v>24</v>
      </c>
      <c r="H56" s="23">
        <v>10</v>
      </c>
      <c r="I56" s="23">
        <v>30</v>
      </c>
      <c r="J56" s="25">
        <v>85000</v>
      </c>
      <c r="K56" s="25">
        <v>50000</v>
      </c>
      <c r="L56" s="25">
        <f t="shared" ref="L56:L58" si="8">J56+K56</f>
        <v>135000</v>
      </c>
      <c r="M56" s="138">
        <v>0</v>
      </c>
      <c r="N56" s="109">
        <f t="shared" ref="N56" si="9">M56+L56</f>
        <v>135000</v>
      </c>
    </row>
    <row r="57" spans="1:14" ht="50.25" customHeight="1" thickBot="1" x14ac:dyDescent="0.3">
      <c r="A57" s="23">
        <v>1</v>
      </c>
      <c r="B57" s="23" t="s">
        <v>180</v>
      </c>
      <c r="C57" s="39" t="s">
        <v>170</v>
      </c>
      <c r="D57" s="23" t="s">
        <v>171</v>
      </c>
      <c r="E57" s="23" t="s">
        <v>166</v>
      </c>
      <c r="F57" s="23" t="s">
        <v>122</v>
      </c>
      <c r="G57" s="23">
        <v>24</v>
      </c>
      <c r="H57" s="23">
        <v>10</v>
      </c>
      <c r="I57" s="23">
        <v>30</v>
      </c>
      <c r="J57" s="25">
        <v>85000</v>
      </c>
      <c r="K57" s="25">
        <v>50000</v>
      </c>
      <c r="L57" s="25">
        <f t="shared" si="8"/>
        <v>135000</v>
      </c>
      <c r="M57" s="138">
        <v>0</v>
      </c>
      <c r="N57" s="109">
        <f>M57+L57</f>
        <v>135000</v>
      </c>
    </row>
    <row r="58" spans="1:14" ht="43.5" thickBot="1" x14ac:dyDescent="0.3">
      <c r="A58" s="23">
        <v>1</v>
      </c>
      <c r="B58" s="23" t="s">
        <v>158</v>
      </c>
      <c r="C58" s="39" t="s">
        <v>175</v>
      </c>
      <c r="D58" s="23" t="s">
        <v>171</v>
      </c>
      <c r="E58" s="23" t="s">
        <v>167</v>
      </c>
      <c r="F58" s="23" t="s">
        <v>118</v>
      </c>
      <c r="G58" s="23">
        <v>24</v>
      </c>
      <c r="H58" s="23">
        <v>10</v>
      </c>
      <c r="I58" s="23">
        <v>30</v>
      </c>
      <c r="J58" s="25">
        <v>85000</v>
      </c>
      <c r="K58" s="25">
        <v>50000</v>
      </c>
      <c r="L58" s="25">
        <f t="shared" si="8"/>
        <v>135000</v>
      </c>
      <c r="M58" s="138">
        <v>0</v>
      </c>
      <c r="N58" s="109">
        <f t="shared" ref="N58" si="10">M58+L58</f>
        <v>135000</v>
      </c>
    </row>
    <row r="59" spans="1:14" ht="21" customHeight="1" thickBot="1" x14ac:dyDescent="0.3">
      <c r="A59" s="112">
        <f>SUM(A55:A58)</f>
        <v>4</v>
      </c>
      <c r="B59" s="174" t="s">
        <v>24</v>
      </c>
      <c r="C59" s="171"/>
      <c r="D59" s="171"/>
      <c r="E59" s="171"/>
      <c r="F59" s="186"/>
      <c r="G59" s="83">
        <f>SUM(G55:G58)</f>
        <v>96</v>
      </c>
      <c r="H59" s="128">
        <f t="shared" ref="H59:I59" si="11">SUM(H55:H58)</f>
        <v>40</v>
      </c>
      <c r="I59" s="128">
        <f t="shared" si="11"/>
        <v>120</v>
      </c>
      <c r="J59" s="10">
        <f>SUM(J55:J58)</f>
        <v>340000</v>
      </c>
      <c r="K59" s="10">
        <f t="shared" ref="K59:N59" si="12">SUM(K55:K58)</f>
        <v>200000</v>
      </c>
      <c r="L59" s="10">
        <f t="shared" si="12"/>
        <v>540000</v>
      </c>
      <c r="M59" s="139">
        <f t="shared" si="12"/>
        <v>0</v>
      </c>
      <c r="N59" s="10">
        <f t="shared" si="12"/>
        <v>540000</v>
      </c>
    </row>
    <row r="60" spans="1:14" ht="15" customHeight="1" thickBot="1" x14ac:dyDescent="0.3">
      <c r="A60" s="172" t="s">
        <v>25</v>
      </c>
      <c r="B60" s="187"/>
      <c r="C60" s="187"/>
      <c r="D60" s="187"/>
      <c r="E60" s="187"/>
      <c r="F60" s="187"/>
      <c r="G60" s="188"/>
      <c r="H60" s="33"/>
      <c r="I60" s="33"/>
      <c r="J60" s="33"/>
      <c r="K60" s="13">
        <f>0.1*K59</f>
        <v>20000</v>
      </c>
      <c r="L60" s="14">
        <f>K59*0.1</f>
        <v>20000</v>
      </c>
      <c r="M60" s="66">
        <v>0</v>
      </c>
      <c r="N60" s="113">
        <f>L60</f>
        <v>20000</v>
      </c>
    </row>
    <row r="61" spans="1:14" ht="15.75" customHeight="1" thickBot="1" x14ac:dyDescent="0.3">
      <c r="A61" s="174" t="s">
        <v>26</v>
      </c>
      <c r="B61" s="171"/>
      <c r="C61" s="171"/>
      <c r="D61" s="171"/>
      <c r="E61" s="171"/>
      <c r="F61" s="171"/>
      <c r="G61" s="186"/>
      <c r="H61" s="114"/>
      <c r="I61" s="114"/>
      <c r="J61" s="114"/>
      <c r="K61" s="115">
        <f>SUM(K59:K60)</f>
        <v>220000</v>
      </c>
      <c r="L61" s="116">
        <f>SUM(L59:L60)</f>
        <v>560000</v>
      </c>
      <c r="M61" s="22">
        <f>SUM(M59:M60)</f>
        <v>0</v>
      </c>
      <c r="N61" s="117">
        <f>N60+N59</f>
        <v>560000</v>
      </c>
    </row>
    <row r="62" spans="1:1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5.75" customHeight="1" x14ac:dyDescent="0.25">
      <c r="A63" s="190" t="s">
        <v>34</v>
      </c>
      <c r="B63" s="190"/>
      <c r="C63" s="190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5.75" customHeight="1" thickBot="1" x14ac:dyDescent="0.3">
      <c r="A64" s="73"/>
      <c r="B64" s="77"/>
      <c r="C64" s="7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.75" customHeight="1" thickBot="1" x14ac:dyDescent="0.3">
      <c r="A65" s="151" t="s">
        <v>7</v>
      </c>
      <c r="B65" s="153" t="s">
        <v>8</v>
      </c>
      <c r="C65" s="153"/>
      <c r="D65" s="155" t="s">
        <v>36</v>
      </c>
      <c r="E65" s="155" t="s">
        <v>10</v>
      </c>
      <c r="F65" s="155" t="s">
        <v>11</v>
      </c>
      <c r="G65" s="155" t="s">
        <v>70</v>
      </c>
      <c r="H65" s="155" t="s">
        <v>13</v>
      </c>
      <c r="I65" s="155"/>
      <c r="J65" s="153" t="s">
        <v>14</v>
      </c>
      <c r="K65" s="153" t="s">
        <v>15</v>
      </c>
      <c r="L65" s="162" t="s">
        <v>16</v>
      </c>
      <c r="M65" s="165" t="s">
        <v>17</v>
      </c>
      <c r="N65" s="162" t="s">
        <v>18</v>
      </c>
    </row>
    <row r="66" spans="1:14" ht="15.75" thickBot="1" x14ac:dyDescent="0.3">
      <c r="A66" s="152"/>
      <c r="B66" s="154"/>
      <c r="C66" s="154"/>
      <c r="D66" s="156"/>
      <c r="E66" s="156"/>
      <c r="F66" s="156"/>
      <c r="G66" s="158"/>
      <c r="H66" s="155" t="s">
        <v>19</v>
      </c>
      <c r="I66" s="153" t="s">
        <v>20</v>
      </c>
      <c r="J66" s="160"/>
      <c r="K66" s="160"/>
      <c r="L66" s="163"/>
      <c r="M66" s="166"/>
      <c r="N66" s="163"/>
    </row>
    <row r="67" spans="1:14" ht="15.75" thickBot="1" x14ac:dyDescent="0.3">
      <c r="A67" s="152"/>
      <c r="B67" s="72" t="s">
        <v>21</v>
      </c>
      <c r="C67" s="72" t="s">
        <v>22</v>
      </c>
      <c r="D67" s="157"/>
      <c r="E67" s="157"/>
      <c r="F67" s="157"/>
      <c r="G67" s="159"/>
      <c r="H67" s="159"/>
      <c r="I67" s="154"/>
      <c r="J67" s="161"/>
      <c r="K67" s="161"/>
      <c r="L67" s="164"/>
      <c r="M67" s="167"/>
      <c r="N67" s="164"/>
    </row>
    <row r="68" spans="1:14" ht="92.25" customHeight="1" thickBot="1" x14ac:dyDescent="0.3">
      <c r="A68" s="23">
        <v>1</v>
      </c>
      <c r="B68" s="23" t="s">
        <v>76</v>
      </c>
      <c r="C68" s="128" t="s">
        <v>192</v>
      </c>
      <c r="D68" s="23" t="s">
        <v>35</v>
      </c>
      <c r="E68" s="23" t="s">
        <v>82</v>
      </c>
      <c r="F68" s="23" t="s">
        <v>86</v>
      </c>
      <c r="G68" s="23">
        <v>32</v>
      </c>
      <c r="H68" s="23">
        <v>10</v>
      </c>
      <c r="I68" s="23">
        <v>30</v>
      </c>
      <c r="J68" s="24">
        <v>78000</v>
      </c>
      <c r="K68" s="24">
        <v>62000</v>
      </c>
      <c r="L68" s="25">
        <f t="shared" ref="L68:L70" si="13">+J68+K68</f>
        <v>140000</v>
      </c>
      <c r="M68" s="24">
        <v>0</v>
      </c>
      <c r="N68" s="80">
        <f t="shared" ref="N68:N70" si="14">M68+L68</f>
        <v>140000</v>
      </c>
    </row>
    <row r="69" spans="1:14" ht="84.75" customHeight="1" thickBot="1" x14ac:dyDescent="0.3">
      <c r="A69" s="23">
        <v>1</v>
      </c>
      <c r="B69" s="23" t="s">
        <v>78</v>
      </c>
      <c r="C69" s="128" t="s">
        <v>28</v>
      </c>
      <c r="D69" s="23" t="s">
        <v>35</v>
      </c>
      <c r="E69" s="23" t="s">
        <v>82</v>
      </c>
      <c r="F69" s="23" t="s">
        <v>87</v>
      </c>
      <c r="G69" s="23">
        <v>24</v>
      </c>
      <c r="H69" s="23">
        <v>5</v>
      </c>
      <c r="I69" s="23">
        <v>35</v>
      </c>
      <c r="J69" s="24">
        <v>78000</v>
      </c>
      <c r="K69" s="24">
        <v>37200</v>
      </c>
      <c r="L69" s="25">
        <f t="shared" si="13"/>
        <v>115200</v>
      </c>
      <c r="M69" s="24">
        <v>0</v>
      </c>
      <c r="N69" s="80">
        <f t="shared" si="14"/>
        <v>115200</v>
      </c>
    </row>
    <row r="70" spans="1:14" ht="84.75" customHeight="1" thickBot="1" x14ac:dyDescent="0.3">
      <c r="A70" s="23">
        <v>1</v>
      </c>
      <c r="B70" s="129" t="s">
        <v>79</v>
      </c>
      <c r="C70" s="128" t="s">
        <v>23</v>
      </c>
      <c r="D70" s="23" t="s">
        <v>35</v>
      </c>
      <c r="E70" s="23" t="s">
        <v>82</v>
      </c>
      <c r="F70" s="23" t="s">
        <v>88</v>
      </c>
      <c r="G70" s="23">
        <v>24</v>
      </c>
      <c r="H70" s="23">
        <v>5</v>
      </c>
      <c r="I70" s="23">
        <v>35</v>
      </c>
      <c r="J70" s="24">
        <v>78000</v>
      </c>
      <c r="K70" s="24">
        <v>57200</v>
      </c>
      <c r="L70" s="25">
        <f t="shared" si="13"/>
        <v>135200</v>
      </c>
      <c r="M70" s="24">
        <v>0</v>
      </c>
      <c r="N70" s="80">
        <f t="shared" si="14"/>
        <v>135200</v>
      </c>
    </row>
    <row r="71" spans="1:14" ht="19.5" customHeight="1" thickBot="1" x14ac:dyDescent="0.3">
      <c r="A71" s="8">
        <f>SUM(A68:A70)</f>
        <v>3</v>
      </c>
      <c r="B71" s="171" t="s">
        <v>24</v>
      </c>
      <c r="C71" s="171"/>
      <c r="D71" s="171"/>
      <c r="E71" s="171"/>
      <c r="F71" s="171"/>
      <c r="G71" s="8">
        <f>SUM(G68:G70)</f>
        <v>80</v>
      </c>
      <c r="H71" s="8">
        <f t="shared" ref="H71:I71" si="15">SUM(H68:H70)</f>
        <v>20</v>
      </c>
      <c r="I71" s="8">
        <f t="shared" si="15"/>
        <v>100</v>
      </c>
      <c r="J71" s="10">
        <f>SUM(J68:J70)</f>
        <v>234000</v>
      </c>
      <c r="K71" s="10">
        <f t="shared" ref="K71:N71" si="16">SUM(K68:K70)</f>
        <v>156400</v>
      </c>
      <c r="L71" s="10">
        <f t="shared" si="16"/>
        <v>390400</v>
      </c>
      <c r="M71" s="19">
        <f t="shared" si="16"/>
        <v>0</v>
      </c>
      <c r="N71" s="10">
        <f t="shared" si="16"/>
        <v>390400</v>
      </c>
    </row>
    <row r="72" spans="1:14" ht="19.5" customHeight="1" thickBot="1" x14ac:dyDescent="0.3">
      <c r="A72" s="172" t="s">
        <v>25</v>
      </c>
      <c r="B72" s="173"/>
      <c r="C72" s="173"/>
      <c r="D72" s="173"/>
      <c r="E72" s="173"/>
      <c r="F72" s="173"/>
      <c r="G72" s="173"/>
      <c r="H72" s="11"/>
      <c r="I72" s="12"/>
      <c r="J72" s="12"/>
      <c r="K72" s="13">
        <f>0.1*K71</f>
        <v>15640</v>
      </c>
      <c r="L72" s="14">
        <f>K71*0.1</f>
        <v>15640</v>
      </c>
      <c r="M72" s="19">
        <v>0</v>
      </c>
      <c r="N72" s="26">
        <f>L72</f>
        <v>15640</v>
      </c>
    </row>
    <row r="73" spans="1:14" ht="19.5" customHeight="1" thickBot="1" x14ac:dyDescent="0.3">
      <c r="A73" s="174" t="s">
        <v>26</v>
      </c>
      <c r="B73" s="171"/>
      <c r="C73" s="171"/>
      <c r="D73" s="171"/>
      <c r="E73" s="171"/>
      <c r="F73" s="171"/>
      <c r="G73" s="171"/>
      <c r="H73" s="16"/>
      <c r="I73" s="16"/>
      <c r="J73" s="16"/>
      <c r="K73" s="17">
        <f>SUM(K71:K72)</f>
        <v>172040</v>
      </c>
      <c r="L73" s="18">
        <f>SUM(L71:L72)</f>
        <v>406040</v>
      </c>
      <c r="M73" s="19">
        <f>SUM(M71:M72)</f>
        <v>0</v>
      </c>
      <c r="N73" s="27">
        <f>N72+N71</f>
        <v>406040</v>
      </c>
    </row>
    <row r="74" spans="1:14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15.75" customHeight="1" x14ac:dyDescent="0.25">
      <c r="A75" s="178" t="s">
        <v>71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</row>
    <row r="76" spans="1:14" ht="15.75" customHeight="1" thickBot="1" x14ac:dyDescent="0.3">
      <c r="A76" s="70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</row>
    <row r="77" spans="1:14" ht="15.75" customHeight="1" thickBot="1" x14ac:dyDescent="0.3">
      <c r="A77" s="151" t="s">
        <v>7</v>
      </c>
      <c r="B77" s="153" t="s">
        <v>8</v>
      </c>
      <c r="C77" s="153"/>
      <c r="D77" s="155" t="s">
        <v>36</v>
      </c>
      <c r="E77" s="155" t="s">
        <v>10</v>
      </c>
      <c r="F77" s="155" t="s">
        <v>11</v>
      </c>
      <c r="G77" s="155" t="s">
        <v>70</v>
      </c>
      <c r="H77" s="153" t="s">
        <v>13</v>
      </c>
      <c r="I77" s="153"/>
      <c r="J77" s="153" t="s">
        <v>14</v>
      </c>
      <c r="K77" s="153" t="s">
        <v>15</v>
      </c>
      <c r="L77" s="165" t="s">
        <v>16</v>
      </c>
      <c r="M77" s="165" t="s">
        <v>37</v>
      </c>
      <c r="N77" s="165" t="s">
        <v>38</v>
      </c>
    </row>
    <row r="78" spans="1:14" ht="15.75" thickBot="1" x14ac:dyDescent="0.3">
      <c r="A78" s="152"/>
      <c r="B78" s="154"/>
      <c r="C78" s="154"/>
      <c r="D78" s="156"/>
      <c r="E78" s="156"/>
      <c r="F78" s="156"/>
      <c r="G78" s="158"/>
      <c r="H78" s="153" t="s">
        <v>19</v>
      </c>
      <c r="I78" s="153" t="s">
        <v>20</v>
      </c>
      <c r="J78" s="160"/>
      <c r="K78" s="160"/>
      <c r="L78" s="166"/>
      <c r="M78" s="166"/>
      <c r="N78" s="166"/>
    </row>
    <row r="79" spans="1:14" ht="15.75" customHeight="1" thickBot="1" x14ac:dyDescent="0.3">
      <c r="A79" s="180"/>
      <c r="B79" s="68" t="s">
        <v>39</v>
      </c>
      <c r="C79" s="68" t="s">
        <v>22</v>
      </c>
      <c r="D79" s="156"/>
      <c r="E79" s="156"/>
      <c r="F79" s="156"/>
      <c r="G79" s="158"/>
      <c r="H79" s="160"/>
      <c r="I79" s="177"/>
      <c r="J79" s="160"/>
      <c r="K79" s="160"/>
      <c r="L79" s="176"/>
      <c r="M79" s="176"/>
      <c r="N79" s="176"/>
    </row>
    <row r="80" spans="1:14" ht="84.75" customHeight="1" thickBot="1" x14ac:dyDescent="0.3">
      <c r="A80" s="23">
        <v>1</v>
      </c>
      <c r="B80" s="23" t="s">
        <v>124</v>
      </c>
      <c r="C80" s="128" t="s">
        <v>89</v>
      </c>
      <c r="D80" s="23" t="s">
        <v>90</v>
      </c>
      <c r="E80" s="23" t="s">
        <v>172</v>
      </c>
      <c r="F80" s="23" t="s">
        <v>93</v>
      </c>
      <c r="G80" s="23">
        <v>24</v>
      </c>
      <c r="H80" s="23">
        <v>10</v>
      </c>
      <c r="I80" s="23">
        <v>30</v>
      </c>
      <c r="J80" s="24">
        <v>75579</v>
      </c>
      <c r="K80" s="24">
        <v>75400</v>
      </c>
      <c r="L80" s="24">
        <f t="shared" ref="L80:L82" si="17">+J80+K80</f>
        <v>150979</v>
      </c>
      <c r="M80" s="24">
        <v>0</v>
      </c>
      <c r="N80" s="80">
        <f t="shared" ref="N80:N82" si="18">+L80+M80</f>
        <v>150979</v>
      </c>
    </row>
    <row r="81" spans="1:14" ht="56.25" customHeight="1" thickBot="1" x14ac:dyDescent="0.3">
      <c r="A81" s="23">
        <v>1</v>
      </c>
      <c r="B81" s="129" t="s">
        <v>185</v>
      </c>
      <c r="C81" s="128" t="s">
        <v>105</v>
      </c>
      <c r="D81" s="23" t="s">
        <v>40</v>
      </c>
      <c r="E81" s="23" t="s">
        <v>82</v>
      </c>
      <c r="F81" s="23" t="s">
        <v>102</v>
      </c>
      <c r="G81" s="23">
        <v>7</v>
      </c>
      <c r="H81" s="23">
        <v>5</v>
      </c>
      <c r="I81" s="23">
        <v>25</v>
      </c>
      <c r="J81" s="24">
        <v>50000</v>
      </c>
      <c r="K81" s="24">
        <v>40000</v>
      </c>
      <c r="L81" s="24">
        <f t="shared" si="17"/>
        <v>90000</v>
      </c>
      <c r="M81" s="24">
        <v>100000</v>
      </c>
      <c r="N81" s="109">
        <f t="shared" si="18"/>
        <v>190000</v>
      </c>
    </row>
    <row r="82" spans="1:14" ht="76.5" customHeight="1" thickBot="1" x14ac:dyDescent="0.3">
      <c r="A82" s="23">
        <v>1</v>
      </c>
      <c r="B82" s="129" t="s">
        <v>185</v>
      </c>
      <c r="C82" s="128" t="s">
        <v>46</v>
      </c>
      <c r="D82" s="23" t="s">
        <v>40</v>
      </c>
      <c r="E82" s="23" t="s">
        <v>82</v>
      </c>
      <c r="F82" s="129" t="s">
        <v>106</v>
      </c>
      <c r="G82" s="41">
        <v>32</v>
      </c>
      <c r="H82" s="111">
        <v>5</v>
      </c>
      <c r="I82" s="41">
        <v>25</v>
      </c>
      <c r="J82" s="40">
        <v>70000</v>
      </c>
      <c r="K82" s="40">
        <v>76647</v>
      </c>
      <c r="L82" s="24">
        <f t="shared" si="17"/>
        <v>146647</v>
      </c>
      <c r="M82" s="40">
        <v>300000</v>
      </c>
      <c r="N82" s="109">
        <f t="shared" si="18"/>
        <v>446647</v>
      </c>
    </row>
    <row r="83" spans="1:14" ht="17.25" customHeight="1" thickBot="1" x14ac:dyDescent="0.3">
      <c r="A83" s="8">
        <f>SUM(A80:A82)</f>
        <v>3</v>
      </c>
      <c r="B83" s="168" t="s">
        <v>24</v>
      </c>
      <c r="C83" s="168"/>
      <c r="D83" s="168"/>
      <c r="E83" s="168"/>
      <c r="F83" s="168"/>
      <c r="G83" s="69">
        <f>SUM(G80:G82)</f>
        <v>63</v>
      </c>
      <c r="H83" s="121">
        <f>SUM(H80:H82)</f>
        <v>20</v>
      </c>
      <c r="I83" s="121">
        <f>SUM(I80:I82)</f>
        <v>80</v>
      </c>
      <c r="J83" s="10">
        <f>SUM(J80:J82)</f>
        <v>195579</v>
      </c>
      <c r="K83" s="10">
        <f t="shared" ref="K83:N83" si="19">SUM(K80:K82)</f>
        <v>192047</v>
      </c>
      <c r="L83" s="10">
        <f t="shared" si="19"/>
        <v>387626</v>
      </c>
      <c r="M83" s="10">
        <f t="shared" si="19"/>
        <v>400000</v>
      </c>
      <c r="N83" s="10">
        <f t="shared" si="19"/>
        <v>787626</v>
      </c>
    </row>
    <row r="84" spans="1:14" ht="19.5" customHeight="1" thickBot="1" x14ac:dyDescent="0.3">
      <c r="A84" s="169" t="s">
        <v>25</v>
      </c>
      <c r="B84" s="170"/>
      <c r="C84" s="170"/>
      <c r="D84" s="170"/>
      <c r="E84" s="170"/>
      <c r="F84" s="170"/>
      <c r="G84" s="170"/>
      <c r="H84" s="33"/>
      <c r="I84" s="33"/>
      <c r="J84" s="33"/>
      <c r="K84" s="13">
        <f>0.1*K83</f>
        <v>19204.7</v>
      </c>
      <c r="L84" s="14">
        <f>+K84</f>
        <v>19204.7</v>
      </c>
      <c r="M84" s="34">
        <v>0</v>
      </c>
      <c r="N84" s="26">
        <f>L84</f>
        <v>19204.7</v>
      </c>
    </row>
    <row r="85" spans="1:14" ht="21" customHeight="1" thickBot="1" x14ac:dyDescent="0.3">
      <c r="A85" s="168" t="s">
        <v>26</v>
      </c>
      <c r="B85" s="168"/>
      <c r="C85" s="168"/>
      <c r="D85" s="168"/>
      <c r="E85" s="168"/>
      <c r="F85" s="168"/>
      <c r="G85" s="168"/>
      <c r="H85" s="35"/>
      <c r="I85" s="35"/>
      <c r="J85" s="35"/>
      <c r="K85" s="17">
        <f>SUM(K83:K84)</f>
        <v>211251.7</v>
      </c>
      <c r="L85" s="17">
        <f t="shared" ref="L85:N85" si="20">SUM(L83:L84)</f>
        <v>406830.7</v>
      </c>
      <c r="M85" s="17">
        <f t="shared" si="20"/>
        <v>400000</v>
      </c>
      <c r="N85" s="17">
        <f t="shared" si="20"/>
        <v>806830.7</v>
      </c>
    </row>
    <row r="86" spans="1:14" x14ac:dyDescent="0.25">
      <c r="A86" s="47"/>
      <c r="B86" s="47"/>
      <c r="C86" s="47"/>
      <c r="D86" s="47"/>
      <c r="E86" s="47"/>
      <c r="F86" s="47"/>
      <c r="G86" s="47"/>
      <c r="H86" s="51"/>
      <c r="I86" s="51"/>
      <c r="J86" s="51"/>
      <c r="K86" s="52"/>
      <c r="L86" s="53"/>
      <c r="M86" s="54"/>
      <c r="N86" s="55"/>
    </row>
    <row r="87" spans="1:14" x14ac:dyDescent="0.25">
      <c r="B87" s="181" t="s">
        <v>186</v>
      </c>
      <c r="C87" s="181"/>
      <c r="D87" s="181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2" customHeight="1" x14ac:dyDescent="0.25">
      <c r="A88" s="6"/>
      <c r="B88" s="6"/>
      <c r="C88" s="7"/>
      <c r="D88" s="7"/>
      <c r="E88" s="7"/>
      <c r="F88" s="7"/>
      <c r="G88" s="7"/>
      <c r="H88" s="7"/>
      <c r="I88" s="7"/>
      <c r="J88" s="7"/>
      <c r="K88" s="37"/>
      <c r="L88" s="7"/>
      <c r="M88" s="7"/>
      <c r="N88" s="7"/>
    </row>
    <row r="89" spans="1:14" x14ac:dyDescent="0.25">
      <c r="A89" s="6"/>
      <c r="B89" s="122" t="s">
        <v>41</v>
      </c>
      <c r="C89" s="122"/>
      <c r="D89" s="122">
        <f>A82+A80+A70+A69+A68+A58+A57+A56+A55+A44+A33+A32+A31</f>
        <v>13</v>
      </c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25">
      <c r="A90" s="6"/>
      <c r="B90" s="122" t="s">
        <v>50</v>
      </c>
      <c r="C90" s="122"/>
      <c r="D90" s="122">
        <f>A45+A34</f>
        <v>2</v>
      </c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25">
      <c r="A91" s="6"/>
      <c r="B91" s="122" t="s">
        <v>51</v>
      </c>
      <c r="C91" s="122"/>
      <c r="D91" s="122">
        <f>A81</f>
        <v>1</v>
      </c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25">
      <c r="A92" s="6"/>
      <c r="B92" s="122" t="s">
        <v>42</v>
      </c>
      <c r="C92" s="122"/>
      <c r="D92" s="122">
        <f>I83+I71+I59+I46+I35</f>
        <v>400</v>
      </c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25">
      <c r="A93" s="6"/>
      <c r="B93" s="44" t="s">
        <v>43</v>
      </c>
      <c r="C93" s="45"/>
      <c r="D93" s="125">
        <f>H83+H71+H59+H46+H35</f>
        <v>125</v>
      </c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25">
      <c r="A94" s="6"/>
      <c r="B94" s="44" t="s">
        <v>144</v>
      </c>
      <c r="C94" s="45"/>
      <c r="D94" s="122">
        <f>SUM(D92:D93)</f>
        <v>525</v>
      </c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25">
      <c r="B95" s="44" t="s">
        <v>44</v>
      </c>
      <c r="C95" s="45"/>
      <c r="D95" s="90">
        <f>G83+G71+G59+G46+G35</f>
        <v>319</v>
      </c>
    </row>
    <row r="96" spans="1:14" x14ac:dyDescent="0.25">
      <c r="B96" s="44" t="s">
        <v>45</v>
      </c>
      <c r="C96" s="45"/>
      <c r="D96" s="145">
        <f>N85+N73+N61+N48+N37</f>
        <v>2749270.7</v>
      </c>
    </row>
  </sheetData>
  <mergeCells count="94">
    <mergeCell ref="K77:K79"/>
    <mergeCell ref="L77:L79"/>
    <mergeCell ref="B83:F83"/>
    <mergeCell ref="A84:G84"/>
    <mergeCell ref="A85:G85"/>
    <mergeCell ref="H78:H79"/>
    <mergeCell ref="I78:I79"/>
    <mergeCell ref="L65:L67"/>
    <mergeCell ref="M65:M67"/>
    <mergeCell ref="M77:M79"/>
    <mergeCell ref="N77:N79"/>
    <mergeCell ref="B71:F71"/>
    <mergeCell ref="A72:G72"/>
    <mergeCell ref="A73:G73"/>
    <mergeCell ref="A75:N75"/>
    <mergeCell ref="A77:A79"/>
    <mergeCell ref="B77:C78"/>
    <mergeCell ref="D77:D79"/>
    <mergeCell ref="E77:E79"/>
    <mergeCell ref="F77:F79"/>
    <mergeCell ref="G77:G79"/>
    <mergeCell ref="H77:I77"/>
    <mergeCell ref="J77:J79"/>
    <mergeCell ref="N65:N67"/>
    <mergeCell ref="H66:H67"/>
    <mergeCell ref="I66:I67"/>
    <mergeCell ref="B59:F59"/>
    <mergeCell ref="A60:G60"/>
    <mergeCell ref="A61:G61"/>
    <mergeCell ref="A63:C63"/>
    <mergeCell ref="A65:A67"/>
    <mergeCell ref="B65:C66"/>
    <mergeCell ref="D65:D67"/>
    <mergeCell ref="E65:E67"/>
    <mergeCell ref="F65:F67"/>
    <mergeCell ref="G65:G67"/>
    <mergeCell ref="H65:I65"/>
    <mergeCell ref="J65:J67"/>
    <mergeCell ref="K65:K67"/>
    <mergeCell ref="A47:G47"/>
    <mergeCell ref="A48:G48"/>
    <mergeCell ref="A52:A54"/>
    <mergeCell ref="B52:C53"/>
    <mergeCell ref="D52:D54"/>
    <mergeCell ref="E52:E54"/>
    <mergeCell ref="F52:F54"/>
    <mergeCell ref="G52:G54"/>
    <mergeCell ref="H42:H43"/>
    <mergeCell ref="I42:I43"/>
    <mergeCell ref="N52:N54"/>
    <mergeCell ref="H53:H54"/>
    <mergeCell ref="I53:I54"/>
    <mergeCell ref="H52:I52"/>
    <mergeCell ref="J52:J54"/>
    <mergeCell ref="K52:K54"/>
    <mergeCell ref="L52:L54"/>
    <mergeCell ref="M52:M54"/>
    <mergeCell ref="L28:L30"/>
    <mergeCell ref="M28:M30"/>
    <mergeCell ref="B46:F46"/>
    <mergeCell ref="A39:N39"/>
    <mergeCell ref="A41:A43"/>
    <mergeCell ref="B41:C42"/>
    <mergeCell ref="D41:D43"/>
    <mergeCell ref="E41:E43"/>
    <mergeCell ref="F41:F43"/>
    <mergeCell ref="G41:G43"/>
    <mergeCell ref="H41:I41"/>
    <mergeCell ref="J41:J43"/>
    <mergeCell ref="K41:K43"/>
    <mergeCell ref="L41:L43"/>
    <mergeCell ref="M41:M43"/>
    <mergeCell ref="N41:N43"/>
    <mergeCell ref="F28:F30"/>
    <mergeCell ref="G28:G30"/>
    <mergeCell ref="H28:I28"/>
    <mergeCell ref="J28:J30"/>
    <mergeCell ref="K28:K30"/>
    <mergeCell ref="B87:D87"/>
    <mergeCell ref="A2:N2"/>
    <mergeCell ref="A3:N3"/>
    <mergeCell ref="A50:N50"/>
    <mergeCell ref="A4:N4"/>
    <mergeCell ref="A26:N26"/>
    <mergeCell ref="B35:F35"/>
    <mergeCell ref="A36:G36"/>
    <mergeCell ref="A37:G37"/>
    <mergeCell ref="N28:N30"/>
    <mergeCell ref="H29:H30"/>
    <mergeCell ref="I29:I30"/>
    <mergeCell ref="A28:A30"/>
    <mergeCell ref="B28:C29"/>
    <mergeCell ref="D28:D30"/>
    <mergeCell ref="E28:E30"/>
  </mergeCells>
  <pageMargins left="0.25" right="0.25" top="0.75" bottom="0.75" header="0.3" footer="0.3"/>
  <pageSetup paperSize="5" scale="80" orientation="landscape" r:id="rId1"/>
  <rowBreaks count="5" manualBreakCount="5">
    <brk id="24" max="16383" man="1"/>
    <brk id="37" max="16383" man="1"/>
    <brk id="48" max="16383" man="1"/>
    <brk id="61" max="16383" man="1"/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EAFC-B62B-4D07-B6E1-E0C06FDC5AB5}">
  <dimension ref="A1:N88"/>
  <sheetViews>
    <sheetView topLeftCell="C62" workbookViewId="0">
      <selection activeCell="N68" sqref="N68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8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18" x14ac:dyDescent="0.25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8" x14ac:dyDescent="0.25">
      <c r="A5" s="148" t="s">
        <v>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ht="18" x14ac:dyDescent="0.25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ht="18" x14ac:dyDescent="0.25">
      <c r="A7" s="146" t="s">
        <v>129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18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18" x14ac:dyDescent="0.25">
      <c r="A9" s="58" t="s">
        <v>52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3"/>
    </row>
    <row r="10" spans="1:14" ht="18" x14ac:dyDescent="0.25">
      <c r="A10" s="61"/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3"/>
    </row>
    <row r="11" spans="1:14" ht="18" x14ac:dyDescent="0.25">
      <c r="A11" s="61" t="s">
        <v>53</v>
      </c>
      <c r="B11" s="62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3"/>
    </row>
    <row r="12" spans="1:14" ht="18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3"/>
    </row>
    <row r="13" spans="1:14" ht="18" x14ac:dyDescent="0.25">
      <c r="A13" s="60" t="s">
        <v>62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3"/>
    </row>
    <row r="14" spans="1:14" ht="18" x14ac:dyDescent="0.25">
      <c r="A14" s="60" t="s">
        <v>55</v>
      </c>
      <c r="B14" s="60"/>
      <c r="C14" s="60"/>
      <c r="D14" s="60"/>
      <c r="G14" s="60"/>
      <c r="H14" s="60"/>
      <c r="I14" s="60"/>
      <c r="J14" s="60"/>
      <c r="K14" s="60"/>
      <c r="L14" s="60"/>
      <c r="M14" s="60"/>
      <c r="N14" s="3"/>
    </row>
    <row r="15" spans="1:14" ht="18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3"/>
    </row>
    <row r="16" spans="1:14" ht="18" x14ac:dyDescent="0.25">
      <c r="A16" s="60" t="s">
        <v>63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3"/>
    </row>
    <row r="17" spans="1:14" ht="18" x14ac:dyDescent="0.25">
      <c r="A17" s="60" t="s">
        <v>64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3"/>
    </row>
    <row r="18" spans="1:14" ht="18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3"/>
    </row>
    <row r="19" spans="1:14" ht="18" x14ac:dyDescent="0.25">
      <c r="A19" s="60" t="s">
        <v>65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3"/>
    </row>
    <row r="20" spans="1:14" ht="18" x14ac:dyDescent="0.25">
      <c r="A20" s="60" t="s">
        <v>66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3"/>
    </row>
    <row r="21" spans="1:14" ht="18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</row>
    <row r="22" spans="1:14" ht="18" x14ac:dyDescent="0.25">
      <c r="A22" s="60" t="s">
        <v>67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</row>
    <row r="23" spans="1:14" ht="18" x14ac:dyDescent="0.25">
      <c r="A23" s="60" t="s">
        <v>68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</row>
    <row r="24" spans="1:14" ht="18" x14ac:dyDescent="0.25">
      <c r="A24" s="62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"/>
    </row>
    <row r="25" spans="1:14" ht="18" x14ac:dyDescent="0.25">
      <c r="A25" s="62" t="s">
        <v>60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"/>
    </row>
    <row r="26" spans="1:14" ht="18" x14ac:dyDescent="0.25">
      <c r="A26" s="62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3"/>
    </row>
    <row r="27" spans="1:14" ht="18" x14ac:dyDescent="0.25">
      <c r="A27" s="60" t="s">
        <v>61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3"/>
    </row>
    <row r="28" spans="1:14" ht="18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"/>
    </row>
    <row r="29" spans="1:14" ht="18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3"/>
    </row>
    <row r="30" spans="1:14" ht="18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3"/>
    </row>
    <row r="31" spans="1:14" ht="18" x14ac:dyDescent="0.25">
      <c r="A31" s="6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3"/>
    </row>
    <row r="32" spans="1:14" ht="16.5" thickBot="1" x14ac:dyDescent="0.3">
      <c r="A32" s="150" t="s">
        <v>6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</row>
    <row r="33" spans="1:14" ht="15.75" thickBot="1" x14ac:dyDescent="0.3">
      <c r="A33" s="151" t="s">
        <v>7</v>
      </c>
      <c r="B33" s="153" t="s">
        <v>8</v>
      </c>
      <c r="C33" s="153"/>
      <c r="D33" s="155" t="s">
        <v>9</v>
      </c>
      <c r="E33" s="155" t="s">
        <v>10</v>
      </c>
      <c r="F33" s="155" t="s">
        <v>11</v>
      </c>
      <c r="G33" s="155" t="s">
        <v>70</v>
      </c>
      <c r="H33" s="155" t="s">
        <v>13</v>
      </c>
      <c r="I33" s="155"/>
      <c r="J33" s="153" t="s">
        <v>14</v>
      </c>
      <c r="K33" s="153" t="s">
        <v>15</v>
      </c>
      <c r="L33" s="162" t="s">
        <v>16</v>
      </c>
      <c r="M33" s="165" t="s">
        <v>17</v>
      </c>
      <c r="N33" s="162" t="s">
        <v>18</v>
      </c>
    </row>
    <row r="34" spans="1:14" ht="15.75" thickBot="1" x14ac:dyDescent="0.3">
      <c r="A34" s="152"/>
      <c r="B34" s="154"/>
      <c r="C34" s="154"/>
      <c r="D34" s="156"/>
      <c r="E34" s="156"/>
      <c r="F34" s="156"/>
      <c r="G34" s="158"/>
      <c r="H34" s="155" t="s">
        <v>19</v>
      </c>
      <c r="I34" s="153" t="s">
        <v>20</v>
      </c>
      <c r="J34" s="160"/>
      <c r="K34" s="160"/>
      <c r="L34" s="163"/>
      <c r="M34" s="166"/>
      <c r="N34" s="163"/>
    </row>
    <row r="35" spans="1:14" ht="15.75" thickBot="1" x14ac:dyDescent="0.3">
      <c r="A35" s="152"/>
      <c r="B35" s="72" t="s">
        <v>21</v>
      </c>
      <c r="C35" s="72" t="s">
        <v>22</v>
      </c>
      <c r="D35" s="157"/>
      <c r="E35" s="157"/>
      <c r="F35" s="157"/>
      <c r="G35" s="159"/>
      <c r="H35" s="159"/>
      <c r="I35" s="154"/>
      <c r="J35" s="161"/>
      <c r="K35" s="161"/>
      <c r="L35" s="164"/>
      <c r="M35" s="167"/>
      <c r="N35" s="164"/>
    </row>
    <row r="36" spans="1:14" ht="34.5" customHeight="1" thickBot="1" x14ac:dyDescent="0.3">
      <c r="A36" s="23">
        <v>1</v>
      </c>
      <c r="B36" s="23" t="s">
        <v>139</v>
      </c>
      <c r="C36" s="39" t="s">
        <v>142</v>
      </c>
      <c r="D36" s="23" t="s">
        <v>135</v>
      </c>
      <c r="E36" s="23" t="s">
        <v>83</v>
      </c>
      <c r="F36" s="23" t="s">
        <v>136</v>
      </c>
      <c r="G36" s="135">
        <f t="shared" ref="G36:K36" si="0">SUM(G34:G35)</f>
        <v>0</v>
      </c>
      <c r="H36" s="135">
        <f t="shared" si="0"/>
        <v>0</v>
      </c>
      <c r="I36" s="135">
        <f t="shared" si="0"/>
        <v>0</v>
      </c>
      <c r="J36" s="140">
        <f t="shared" si="0"/>
        <v>0</v>
      </c>
      <c r="K36" s="140">
        <f t="shared" si="0"/>
        <v>0</v>
      </c>
      <c r="L36" s="140">
        <f t="shared" ref="L36:L37" si="1">J36+K36</f>
        <v>0</v>
      </c>
      <c r="M36" s="40">
        <v>100000</v>
      </c>
      <c r="N36" s="86">
        <f t="shared" ref="N36" si="2">M36+L36</f>
        <v>100000</v>
      </c>
    </row>
    <row r="37" spans="1:14" ht="36" customHeight="1" thickBot="1" x14ac:dyDescent="0.3">
      <c r="A37" s="23">
        <v>1</v>
      </c>
      <c r="B37" s="135" t="s">
        <v>140</v>
      </c>
      <c r="C37" s="134" t="s">
        <v>143</v>
      </c>
      <c r="D37" s="135" t="s">
        <v>130</v>
      </c>
      <c r="E37" s="135" t="s">
        <v>83</v>
      </c>
      <c r="F37" s="135" t="s">
        <v>151</v>
      </c>
      <c r="G37" s="135">
        <f t="shared" ref="G37:K37" si="3">SUM(G35:G36)</f>
        <v>0</v>
      </c>
      <c r="H37" s="135">
        <f t="shared" si="3"/>
        <v>0</v>
      </c>
      <c r="I37" s="135">
        <f t="shared" si="3"/>
        <v>0</v>
      </c>
      <c r="J37" s="140">
        <f t="shared" si="3"/>
        <v>0</v>
      </c>
      <c r="K37" s="140">
        <f t="shared" si="3"/>
        <v>0</v>
      </c>
      <c r="L37" s="140">
        <f t="shared" si="1"/>
        <v>0</v>
      </c>
      <c r="M37" s="40">
        <v>150000</v>
      </c>
      <c r="N37" s="124">
        <f>M37+L37</f>
        <v>150000</v>
      </c>
    </row>
    <row r="38" spans="1:14" ht="15.75" thickBot="1" x14ac:dyDescent="0.3">
      <c r="A38" s="8">
        <f>SUM(A36:A37)</f>
        <v>2</v>
      </c>
      <c r="B38" s="168" t="s">
        <v>24</v>
      </c>
      <c r="C38" s="168"/>
      <c r="D38" s="168"/>
      <c r="E38" s="168"/>
      <c r="F38" s="168"/>
      <c r="G38" s="69">
        <f>SUM(G36:G37)</f>
        <v>0</v>
      </c>
      <c r="H38" s="69">
        <f t="shared" ref="H38:I38" si="4">SUM(H36:H37)</f>
        <v>0</v>
      </c>
      <c r="I38" s="69">
        <f t="shared" si="4"/>
        <v>0</v>
      </c>
      <c r="J38" s="14">
        <f>SUM(J36:J37)</f>
        <v>0</v>
      </c>
      <c r="K38" s="14">
        <f t="shared" ref="K38:N38" si="5">SUM(K36:K37)</f>
        <v>0</v>
      </c>
      <c r="L38" s="14">
        <f t="shared" si="5"/>
        <v>0</v>
      </c>
      <c r="M38" s="10">
        <f t="shared" si="5"/>
        <v>250000</v>
      </c>
      <c r="N38" s="10">
        <f t="shared" si="5"/>
        <v>250000</v>
      </c>
    </row>
    <row r="39" spans="1:14" ht="15.75" thickBot="1" x14ac:dyDescent="0.3">
      <c r="A39" s="169" t="s">
        <v>25</v>
      </c>
      <c r="B39" s="170"/>
      <c r="C39" s="170"/>
      <c r="D39" s="170"/>
      <c r="E39" s="170"/>
      <c r="F39" s="170"/>
      <c r="G39" s="170"/>
      <c r="H39" s="33"/>
      <c r="I39" s="33"/>
      <c r="J39" s="33"/>
      <c r="K39" s="14">
        <f>SUM(K37:K38)</f>
        <v>0</v>
      </c>
      <c r="L39" s="14">
        <f>K38*0.1</f>
        <v>0</v>
      </c>
      <c r="M39" s="14">
        <f>L38*0.1</f>
        <v>0</v>
      </c>
      <c r="N39" s="26">
        <f>L39</f>
        <v>0</v>
      </c>
    </row>
    <row r="40" spans="1:14" ht="15.75" thickBot="1" x14ac:dyDescent="0.3">
      <c r="A40" s="168" t="s">
        <v>26</v>
      </c>
      <c r="B40" s="168"/>
      <c r="C40" s="168"/>
      <c r="D40" s="168"/>
      <c r="E40" s="168"/>
      <c r="F40" s="168"/>
      <c r="G40" s="168"/>
      <c r="H40" s="35"/>
      <c r="I40" s="35"/>
      <c r="J40" s="35"/>
      <c r="K40" s="17">
        <f>SUM(K38:K39)</f>
        <v>0</v>
      </c>
      <c r="L40" s="14">
        <f>SUM(L38:L39)</f>
        <v>0</v>
      </c>
      <c r="M40" s="22">
        <f>SUM(M38:M39)</f>
        <v>250000</v>
      </c>
      <c r="N40" s="27">
        <f>N39+N38</f>
        <v>250000</v>
      </c>
    </row>
    <row r="41" spans="1:14" x14ac:dyDescent="0.25">
      <c r="A41" s="47"/>
      <c r="B41" s="47"/>
      <c r="C41" s="47"/>
      <c r="D41" s="47"/>
      <c r="E41" s="47"/>
      <c r="F41" s="47"/>
      <c r="G41" s="47"/>
      <c r="H41" s="51"/>
      <c r="I41" s="51"/>
      <c r="J41" s="51"/>
      <c r="K41" s="52"/>
      <c r="L41" s="143"/>
      <c r="M41" s="54"/>
      <c r="N41" s="55"/>
    </row>
    <row r="42" spans="1:14" x14ac:dyDescent="0.25">
      <c r="A42" s="47"/>
      <c r="B42" s="47"/>
      <c r="C42" s="47"/>
      <c r="D42" s="47"/>
      <c r="E42" s="47"/>
      <c r="F42" s="47"/>
      <c r="G42" s="47"/>
      <c r="H42" s="51"/>
      <c r="I42" s="51"/>
      <c r="J42" s="51"/>
      <c r="K42" s="52"/>
      <c r="L42" s="143"/>
      <c r="M42" s="54"/>
      <c r="N42" s="55"/>
    </row>
    <row r="43" spans="1:14" x14ac:dyDescent="0.25">
      <c r="A43" s="47"/>
      <c r="B43" s="47"/>
      <c r="C43" s="47"/>
      <c r="D43" s="47"/>
      <c r="E43" s="47"/>
      <c r="F43" s="47"/>
      <c r="G43" s="47"/>
      <c r="H43" s="51"/>
      <c r="I43" s="51"/>
      <c r="J43" s="51"/>
      <c r="K43" s="52"/>
      <c r="L43" s="143"/>
      <c r="M43" s="54"/>
      <c r="N43" s="55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5" t="s">
        <v>48</v>
      </c>
      <c r="M44" s="6"/>
      <c r="N44" s="6"/>
    </row>
    <row r="45" spans="1:14" ht="16.5" thickBot="1" x14ac:dyDescent="0.3">
      <c r="A45" s="150" t="s">
        <v>27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ht="15.75" thickBot="1" x14ac:dyDescent="0.3">
      <c r="A46" s="151" t="s">
        <v>7</v>
      </c>
      <c r="B46" s="153" t="s">
        <v>8</v>
      </c>
      <c r="C46" s="153"/>
      <c r="D46" s="155" t="s">
        <v>36</v>
      </c>
      <c r="E46" s="155" t="s">
        <v>10</v>
      </c>
      <c r="F46" s="155" t="s">
        <v>11</v>
      </c>
      <c r="G46" s="155" t="s">
        <v>70</v>
      </c>
      <c r="H46" s="155" t="s">
        <v>13</v>
      </c>
      <c r="I46" s="155"/>
      <c r="J46" s="153" t="s">
        <v>14</v>
      </c>
      <c r="K46" s="153" t="s">
        <v>15</v>
      </c>
      <c r="L46" s="162" t="s">
        <v>16</v>
      </c>
      <c r="M46" s="165" t="s">
        <v>17</v>
      </c>
      <c r="N46" s="162" t="s">
        <v>18</v>
      </c>
    </row>
    <row r="47" spans="1:14" ht="15.75" thickBot="1" x14ac:dyDescent="0.3">
      <c r="A47" s="152"/>
      <c r="B47" s="154"/>
      <c r="C47" s="154"/>
      <c r="D47" s="156"/>
      <c r="E47" s="156"/>
      <c r="F47" s="156"/>
      <c r="G47" s="158"/>
      <c r="H47" s="155" t="s">
        <v>19</v>
      </c>
      <c r="I47" s="153" t="s">
        <v>20</v>
      </c>
      <c r="J47" s="160"/>
      <c r="K47" s="160"/>
      <c r="L47" s="163"/>
      <c r="M47" s="166"/>
      <c r="N47" s="163"/>
    </row>
    <row r="48" spans="1:14" ht="15.75" thickBot="1" x14ac:dyDescent="0.3">
      <c r="A48" s="152"/>
      <c r="B48" s="72" t="s">
        <v>21</v>
      </c>
      <c r="C48" s="72" t="s">
        <v>22</v>
      </c>
      <c r="D48" s="157"/>
      <c r="E48" s="157"/>
      <c r="F48" s="157"/>
      <c r="G48" s="159"/>
      <c r="H48" s="159"/>
      <c r="I48" s="154"/>
      <c r="J48" s="161"/>
      <c r="K48" s="161"/>
      <c r="L48" s="164"/>
      <c r="M48" s="167"/>
      <c r="N48" s="164"/>
    </row>
    <row r="49" spans="1:14" ht="53.25" customHeight="1" thickBot="1" x14ac:dyDescent="0.3">
      <c r="A49" s="23">
        <v>1</v>
      </c>
      <c r="B49" s="79"/>
      <c r="C49" s="81" t="s">
        <v>110</v>
      </c>
      <c r="D49" s="41" t="s">
        <v>29</v>
      </c>
      <c r="E49" s="23" t="s">
        <v>83</v>
      </c>
      <c r="F49" s="23" t="s">
        <v>116</v>
      </c>
      <c r="G49" s="23">
        <v>0</v>
      </c>
      <c r="H49" s="23">
        <v>0</v>
      </c>
      <c r="I49" s="23">
        <v>0</v>
      </c>
      <c r="J49" s="24">
        <v>0</v>
      </c>
      <c r="K49" s="24">
        <v>0</v>
      </c>
      <c r="L49" s="24">
        <f>+K49+J49</f>
        <v>0</v>
      </c>
      <c r="M49" s="24">
        <v>200000</v>
      </c>
      <c r="N49" s="24">
        <f>+L49+M49</f>
        <v>200000</v>
      </c>
    </row>
    <row r="50" spans="1:14" ht="15.75" thickBot="1" x14ac:dyDescent="0.3">
      <c r="A50" s="8">
        <f>SUM(A49:A49)</f>
        <v>1</v>
      </c>
      <c r="B50" s="168" t="s">
        <v>24</v>
      </c>
      <c r="C50" s="168"/>
      <c r="D50" s="168"/>
      <c r="E50" s="168"/>
      <c r="F50" s="168"/>
      <c r="G50" s="69">
        <f t="shared" ref="G50:N50" si="6">SUM(G49:G49)</f>
        <v>0</v>
      </c>
      <c r="H50" s="69">
        <f t="shared" si="6"/>
        <v>0</v>
      </c>
      <c r="I50" s="69">
        <f t="shared" si="6"/>
        <v>0</v>
      </c>
      <c r="J50" s="42">
        <f t="shared" si="6"/>
        <v>0</v>
      </c>
      <c r="K50" s="42">
        <f t="shared" si="6"/>
        <v>0</v>
      </c>
      <c r="L50" s="42">
        <f t="shared" si="6"/>
        <v>0</v>
      </c>
      <c r="M50" s="42">
        <f t="shared" si="6"/>
        <v>200000</v>
      </c>
      <c r="N50" s="42">
        <f t="shared" si="6"/>
        <v>200000</v>
      </c>
    </row>
    <row r="51" spans="1:14" ht="15.75" thickBot="1" x14ac:dyDescent="0.3">
      <c r="A51" s="169" t="s">
        <v>25</v>
      </c>
      <c r="B51" s="170"/>
      <c r="C51" s="170"/>
      <c r="D51" s="170"/>
      <c r="E51" s="170"/>
      <c r="F51" s="170"/>
      <c r="G51" s="170"/>
      <c r="H51" s="31"/>
      <c r="I51" s="31"/>
      <c r="J51" s="31"/>
      <c r="K51" s="42">
        <f>+K50*0.1</f>
        <v>0</v>
      </c>
      <c r="L51" s="21">
        <f>+K51</f>
        <v>0</v>
      </c>
      <c r="M51" s="21" t="s">
        <v>32</v>
      </c>
      <c r="N51" s="21">
        <f>+L51</f>
        <v>0</v>
      </c>
    </row>
    <row r="52" spans="1:14" ht="15.75" thickBot="1" x14ac:dyDescent="0.3">
      <c r="A52" s="168" t="s">
        <v>26</v>
      </c>
      <c r="B52" s="168"/>
      <c r="C52" s="168"/>
      <c r="D52" s="168"/>
      <c r="E52" s="168"/>
      <c r="F52" s="168"/>
      <c r="G52" s="168"/>
      <c r="H52" s="32"/>
      <c r="I52" s="32"/>
      <c r="J52" s="32"/>
      <c r="K52" s="42">
        <f>SUM(K50:K51)</f>
        <v>0</v>
      </c>
      <c r="L52" s="21">
        <f>SUM(L50:L51)</f>
        <v>0</v>
      </c>
      <c r="M52" s="21">
        <f>SUM(M50:M51)</f>
        <v>200000</v>
      </c>
      <c r="N52" s="21">
        <f>SUM(N50:N51)</f>
        <v>200000</v>
      </c>
    </row>
    <row r="53" spans="1:14" x14ac:dyDescent="0.25">
      <c r="A53" s="47"/>
      <c r="B53" s="47"/>
      <c r="C53" s="47"/>
      <c r="D53" s="47"/>
      <c r="E53" s="47"/>
      <c r="F53" s="47"/>
      <c r="G53" s="47"/>
      <c r="H53" s="48"/>
      <c r="I53" s="48"/>
      <c r="J53" s="48"/>
      <c r="K53" s="49"/>
      <c r="L53" s="50"/>
      <c r="M53" s="50"/>
      <c r="N53" s="50"/>
    </row>
    <row r="54" spans="1:14" ht="16.5" thickBot="1" x14ac:dyDescent="0.3">
      <c r="A54" s="150" t="s">
        <v>33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1:14" ht="15.75" thickBot="1" x14ac:dyDescent="0.3">
      <c r="A55" s="151" t="s">
        <v>7</v>
      </c>
      <c r="B55" s="153" t="s">
        <v>8</v>
      </c>
      <c r="C55" s="153"/>
      <c r="D55" s="155" t="s">
        <v>36</v>
      </c>
      <c r="E55" s="155" t="s">
        <v>10</v>
      </c>
      <c r="F55" s="155" t="s">
        <v>11</v>
      </c>
      <c r="G55" s="155" t="s">
        <v>12</v>
      </c>
      <c r="H55" s="155" t="s">
        <v>13</v>
      </c>
      <c r="I55" s="155"/>
      <c r="J55" s="153" t="s">
        <v>14</v>
      </c>
      <c r="K55" s="153" t="s">
        <v>15</v>
      </c>
      <c r="L55" s="162" t="s">
        <v>16</v>
      </c>
      <c r="M55" s="165" t="s">
        <v>17</v>
      </c>
      <c r="N55" s="162" t="s">
        <v>18</v>
      </c>
    </row>
    <row r="56" spans="1:14" ht="15.75" thickBot="1" x14ac:dyDescent="0.3">
      <c r="A56" s="152"/>
      <c r="B56" s="154"/>
      <c r="C56" s="154"/>
      <c r="D56" s="156"/>
      <c r="E56" s="156"/>
      <c r="F56" s="156"/>
      <c r="G56" s="158"/>
      <c r="H56" s="155" t="s">
        <v>19</v>
      </c>
      <c r="I56" s="153" t="s">
        <v>20</v>
      </c>
      <c r="J56" s="160"/>
      <c r="K56" s="160"/>
      <c r="L56" s="163"/>
      <c r="M56" s="166"/>
      <c r="N56" s="163"/>
    </row>
    <row r="57" spans="1:14" ht="15.75" thickBot="1" x14ac:dyDescent="0.3">
      <c r="A57" s="152"/>
      <c r="B57" s="72" t="s">
        <v>21</v>
      </c>
      <c r="C57" s="72" t="s">
        <v>22</v>
      </c>
      <c r="D57" s="157"/>
      <c r="E57" s="157"/>
      <c r="F57" s="157"/>
      <c r="G57" s="159"/>
      <c r="H57" s="159"/>
      <c r="I57" s="154"/>
      <c r="J57" s="161"/>
      <c r="K57" s="161"/>
      <c r="L57" s="164"/>
      <c r="M57" s="167"/>
      <c r="N57" s="164"/>
    </row>
    <row r="58" spans="1:14" ht="90" customHeight="1" thickBot="1" x14ac:dyDescent="0.3">
      <c r="A58" s="23">
        <v>1</v>
      </c>
      <c r="B58" s="23" t="s">
        <v>152</v>
      </c>
      <c r="C58" s="134" t="s">
        <v>187</v>
      </c>
      <c r="D58" s="23" t="s">
        <v>171</v>
      </c>
      <c r="E58" s="23" t="s">
        <v>188</v>
      </c>
      <c r="F58" s="23" t="s">
        <v>113</v>
      </c>
      <c r="G58" s="23">
        <v>24</v>
      </c>
      <c r="H58" s="23">
        <v>10</v>
      </c>
      <c r="I58" s="23">
        <v>30</v>
      </c>
      <c r="J58" s="137">
        <v>85000</v>
      </c>
      <c r="K58" s="137">
        <v>50000</v>
      </c>
      <c r="L58" s="137">
        <f t="shared" ref="L58:L59" si="7">J58+K58</f>
        <v>135000</v>
      </c>
      <c r="M58" s="141">
        <v>0</v>
      </c>
      <c r="N58" s="30">
        <f t="shared" ref="N58:N59" si="8">M58+L58</f>
        <v>135000</v>
      </c>
    </row>
    <row r="59" spans="1:14" ht="80.25" customHeight="1" thickBot="1" x14ac:dyDescent="0.3">
      <c r="A59" s="23">
        <v>1</v>
      </c>
      <c r="B59" s="23" t="s">
        <v>159</v>
      </c>
      <c r="C59" s="39" t="s">
        <v>177</v>
      </c>
      <c r="D59" s="23" t="s">
        <v>171</v>
      </c>
      <c r="E59" s="110" t="s">
        <v>189</v>
      </c>
      <c r="F59" s="23" t="s">
        <v>121</v>
      </c>
      <c r="G59" s="23">
        <v>8</v>
      </c>
      <c r="H59" s="23">
        <v>30</v>
      </c>
      <c r="I59" s="23">
        <v>50</v>
      </c>
      <c r="J59" s="137">
        <v>50000</v>
      </c>
      <c r="K59" s="137">
        <v>27000</v>
      </c>
      <c r="L59" s="137">
        <f t="shared" si="7"/>
        <v>77000</v>
      </c>
      <c r="M59" s="141">
        <v>0</v>
      </c>
      <c r="N59" s="30">
        <f t="shared" si="8"/>
        <v>77000</v>
      </c>
    </row>
    <row r="60" spans="1:14" ht="15.75" thickBot="1" x14ac:dyDescent="0.3">
      <c r="A60" s="8">
        <f>SUM(A58:A59)</f>
        <v>2</v>
      </c>
      <c r="B60" s="168" t="s">
        <v>24</v>
      </c>
      <c r="C60" s="168"/>
      <c r="D60" s="168"/>
      <c r="E60" s="168"/>
      <c r="F60" s="168"/>
      <c r="G60" s="69">
        <f t="shared" ref="G60:N60" si="9">SUM(G58:G59)</f>
        <v>32</v>
      </c>
      <c r="H60" s="69">
        <f t="shared" si="9"/>
        <v>40</v>
      </c>
      <c r="I60" s="69">
        <f t="shared" si="9"/>
        <v>80</v>
      </c>
      <c r="J60" s="10">
        <f t="shared" si="9"/>
        <v>135000</v>
      </c>
      <c r="K60" s="10">
        <f t="shared" si="9"/>
        <v>77000</v>
      </c>
      <c r="L60" s="10">
        <f t="shared" si="9"/>
        <v>212000</v>
      </c>
      <c r="M60" s="66">
        <f t="shared" si="9"/>
        <v>0</v>
      </c>
      <c r="N60" s="10">
        <f t="shared" si="9"/>
        <v>212000</v>
      </c>
    </row>
    <row r="61" spans="1:14" ht="15.75" thickBot="1" x14ac:dyDescent="0.3">
      <c r="A61" s="169" t="s">
        <v>25</v>
      </c>
      <c r="B61" s="170"/>
      <c r="C61" s="170"/>
      <c r="D61" s="170"/>
      <c r="E61" s="170"/>
      <c r="F61" s="170"/>
      <c r="G61" s="170"/>
      <c r="H61" s="33"/>
      <c r="I61" s="33"/>
      <c r="J61" s="33"/>
      <c r="K61" s="13">
        <f>0.1*K60</f>
        <v>7700</v>
      </c>
      <c r="L61" s="14">
        <f>K60*0.1</f>
        <v>7700</v>
      </c>
      <c r="M61" s="66">
        <v>0</v>
      </c>
      <c r="N61" s="15">
        <f>L61</f>
        <v>7700</v>
      </c>
    </row>
    <row r="62" spans="1:14" ht="15.75" thickBot="1" x14ac:dyDescent="0.3">
      <c r="A62" s="168" t="s">
        <v>26</v>
      </c>
      <c r="B62" s="168"/>
      <c r="C62" s="168"/>
      <c r="D62" s="168"/>
      <c r="E62" s="168"/>
      <c r="F62" s="168"/>
      <c r="G62" s="168"/>
      <c r="H62" s="35"/>
      <c r="I62" s="35"/>
      <c r="J62" s="35"/>
      <c r="K62" s="17">
        <f>SUM(K60:K61)</f>
        <v>84700</v>
      </c>
      <c r="L62" s="36">
        <f>SUM(L60:L61)</f>
        <v>219700</v>
      </c>
      <c r="M62" s="22">
        <f>SUM(M60:M61)</f>
        <v>0</v>
      </c>
      <c r="N62" s="20">
        <f>N61+N60</f>
        <v>219700</v>
      </c>
    </row>
    <row r="63" spans="1:14" x14ac:dyDescent="0.25">
      <c r="A63" s="47"/>
      <c r="B63" s="47"/>
      <c r="C63" s="47"/>
      <c r="D63" s="47"/>
      <c r="E63" s="47"/>
      <c r="F63" s="47"/>
      <c r="G63" s="47"/>
      <c r="H63" s="51"/>
      <c r="I63" s="51"/>
      <c r="J63" s="51"/>
      <c r="K63" s="52"/>
      <c r="L63" s="53"/>
      <c r="M63" s="54"/>
      <c r="N63" s="144"/>
    </row>
    <row r="64" spans="1:14" ht="15.75" thickBot="1" x14ac:dyDescent="0.3">
      <c r="A64" s="175" t="s">
        <v>34</v>
      </c>
      <c r="B64" s="175"/>
      <c r="C64" s="17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.75" thickBot="1" x14ac:dyDescent="0.3">
      <c r="A65" s="151" t="s">
        <v>7</v>
      </c>
      <c r="B65" s="153" t="s">
        <v>8</v>
      </c>
      <c r="C65" s="153"/>
      <c r="D65" s="155" t="s">
        <v>36</v>
      </c>
      <c r="E65" s="155" t="s">
        <v>10</v>
      </c>
      <c r="F65" s="155" t="s">
        <v>11</v>
      </c>
      <c r="G65" s="155" t="s">
        <v>70</v>
      </c>
      <c r="H65" s="155" t="s">
        <v>13</v>
      </c>
      <c r="I65" s="155"/>
      <c r="J65" s="153" t="s">
        <v>14</v>
      </c>
      <c r="K65" s="153" t="s">
        <v>15</v>
      </c>
      <c r="L65" s="162" t="s">
        <v>16</v>
      </c>
      <c r="M65" s="165" t="s">
        <v>17</v>
      </c>
      <c r="N65" s="162" t="s">
        <v>18</v>
      </c>
    </row>
    <row r="66" spans="1:14" ht="15.75" thickBot="1" x14ac:dyDescent="0.3">
      <c r="A66" s="152"/>
      <c r="B66" s="154"/>
      <c r="C66" s="154"/>
      <c r="D66" s="156"/>
      <c r="E66" s="156"/>
      <c r="F66" s="156"/>
      <c r="G66" s="158"/>
      <c r="H66" s="155" t="s">
        <v>19</v>
      </c>
      <c r="I66" s="153" t="s">
        <v>20</v>
      </c>
      <c r="J66" s="160"/>
      <c r="K66" s="160"/>
      <c r="L66" s="163"/>
      <c r="M66" s="166"/>
      <c r="N66" s="163"/>
    </row>
    <row r="67" spans="1:14" ht="15.75" thickBot="1" x14ac:dyDescent="0.3">
      <c r="A67" s="152"/>
      <c r="B67" s="72" t="s">
        <v>21</v>
      </c>
      <c r="C67" s="72" t="s">
        <v>22</v>
      </c>
      <c r="D67" s="157"/>
      <c r="E67" s="157"/>
      <c r="F67" s="157"/>
      <c r="G67" s="159"/>
      <c r="H67" s="159"/>
      <c r="I67" s="154"/>
      <c r="J67" s="161"/>
      <c r="K67" s="161"/>
      <c r="L67" s="164"/>
      <c r="M67" s="167"/>
      <c r="N67" s="164"/>
    </row>
    <row r="68" spans="1:14" ht="81" customHeight="1" thickBot="1" x14ac:dyDescent="0.3">
      <c r="A68" s="23">
        <v>1</v>
      </c>
      <c r="B68" s="23" t="s">
        <v>80</v>
      </c>
      <c r="C68" s="134" t="s">
        <v>46</v>
      </c>
      <c r="D68" s="23" t="s">
        <v>35</v>
      </c>
      <c r="E68" s="23" t="s">
        <v>83</v>
      </c>
      <c r="F68" s="23" t="s">
        <v>47</v>
      </c>
      <c r="G68" s="23">
        <v>24</v>
      </c>
      <c r="H68" s="23">
        <v>5</v>
      </c>
      <c r="I68" s="23">
        <v>35</v>
      </c>
      <c r="J68" s="24">
        <v>78000</v>
      </c>
      <c r="K68" s="24">
        <v>59200</v>
      </c>
      <c r="L68" s="25">
        <f t="shared" ref="L68" si="10">+J68+K68</f>
        <v>137200</v>
      </c>
      <c r="M68" s="24">
        <v>0</v>
      </c>
      <c r="N68" s="24">
        <f t="shared" ref="N68" si="11">M68+L68</f>
        <v>137200</v>
      </c>
    </row>
    <row r="69" spans="1:14" ht="15.75" thickBot="1" x14ac:dyDescent="0.3">
      <c r="A69" s="8">
        <f>SUM(A68:A68)</f>
        <v>1</v>
      </c>
      <c r="B69" s="171" t="s">
        <v>24</v>
      </c>
      <c r="C69" s="171"/>
      <c r="D69" s="171"/>
      <c r="E69" s="171"/>
      <c r="F69" s="171"/>
      <c r="G69" s="69">
        <f t="shared" ref="G69:N69" si="12">SUM(G68:G68)</f>
        <v>24</v>
      </c>
      <c r="H69" s="69">
        <f t="shared" si="12"/>
        <v>5</v>
      </c>
      <c r="I69" s="69">
        <f t="shared" si="12"/>
        <v>35</v>
      </c>
      <c r="J69" s="10">
        <f t="shared" si="12"/>
        <v>78000</v>
      </c>
      <c r="K69" s="10">
        <f t="shared" si="12"/>
        <v>59200</v>
      </c>
      <c r="L69" s="10">
        <f t="shared" si="12"/>
        <v>137200</v>
      </c>
      <c r="M69" s="19">
        <f t="shared" si="12"/>
        <v>0</v>
      </c>
      <c r="N69" s="10">
        <f t="shared" si="12"/>
        <v>137200</v>
      </c>
    </row>
    <row r="70" spans="1:14" ht="15.75" thickBot="1" x14ac:dyDescent="0.3">
      <c r="A70" s="172" t="s">
        <v>25</v>
      </c>
      <c r="B70" s="173"/>
      <c r="C70" s="173"/>
      <c r="D70" s="173"/>
      <c r="E70" s="173"/>
      <c r="F70" s="173"/>
      <c r="G70" s="173"/>
      <c r="H70" s="11"/>
      <c r="I70" s="12"/>
      <c r="J70" s="12"/>
      <c r="K70" s="13">
        <f>0.1*K69</f>
        <v>5920</v>
      </c>
      <c r="L70" s="14">
        <f>K69*0.1</f>
        <v>5920</v>
      </c>
      <c r="M70" s="19">
        <v>0</v>
      </c>
      <c r="N70" s="26">
        <f>L70</f>
        <v>5920</v>
      </c>
    </row>
    <row r="71" spans="1:14" ht="15.75" thickBot="1" x14ac:dyDescent="0.3">
      <c r="A71" s="174" t="s">
        <v>26</v>
      </c>
      <c r="B71" s="171"/>
      <c r="C71" s="171"/>
      <c r="D71" s="171"/>
      <c r="E71" s="171"/>
      <c r="F71" s="171"/>
      <c r="G71" s="171"/>
      <c r="H71" s="16"/>
      <c r="I71" s="16"/>
      <c r="J71" s="16"/>
      <c r="K71" s="17">
        <f>SUM(K69:K70)</f>
        <v>65120</v>
      </c>
      <c r="L71" s="18">
        <f>SUM(L69:L70)</f>
        <v>143120</v>
      </c>
      <c r="M71" s="19">
        <f>SUM(M69:M70)</f>
        <v>0</v>
      </c>
      <c r="N71" s="27">
        <f>N70+N69</f>
        <v>143120</v>
      </c>
    </row>
    <row r="72" spans="1:14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5">
      <c r="A73" s="47"/>
      <c r="B73" s="47"/>
      <c r="C73" s="47"/>
      <c r="D73" s="47"/>
      <c r="E73" s="47"/>
      <c r="F73" s="47"/>
      <c r="G73" s="47"/>
      <c r="H73" s="51"/>
      <c r="I73" s="51"/>
      <c r="J73" s="51"/>
      <c r="K73" s="52"/>
      <c r="L73" s="53"/>
      <c r="M73" s="54"/>
      <c r="N73" s="55"/>
    </row>
    <row r="74" spans="1:14" x14ac:dyDescent="0.25">
      <c r="A74" s="126"/>
      <c r="B74" s="126" t="s">
        <v>190</v>
      </c>
      <c r="C74" s="126"/>
      <c r="D74" s="47"/>
      <c r="E74" s="47"/>
      <c r="F74" s="47"/>
      <c r="G74" s="47"/>
      <c r="H74" s="51"/>
      <c r="I74" s="51"/>
      <c r="J74" s="51"/>
      <c r="K74" s="52"/>
      <c r="L74" s="53"/>
      <c r="M74" s="54"/>
      <c r="N74" s="55"/>
    </row>
    <row r="75" spans="1:14" ht="13.5" customHeight="1" x14ac:dyDescent="0.25">
      <c r="A75" s="47"/>
      <c r="B75" s="7"/>
      <c r="C75" s="7"/>
      <c r="D75" s="47"/>
      <c r="E75" s="47"/>
      <c r="F75" s="47"/>
      <c r="G75" s="47"/>
      <c r="H75" s="51"/>
      <c r="I75" s="51"/>
      <c r="J75" s="51"/>
      <c r="K75" s="52"/>
      <c r="L75" s="53"/>
      <c r="M75" s="54"/>
      <c r="N75" s="55"/>
    </row>
    <row r="76" spans="1:14" x14ac:dyDescent="0.25">
      <c r="A76" s="6"/>
      <c r="B76" s="133" t="s">
        <v>41</v>
      </c>
      <c r="C76" s="133"/>
      <c r="D76" s="44">
        <f>A68+A58</f>
        <v>2</v>
      </c>
      <c r="E76" s="7"/>
      <c r="F76" s="7"/>
      <c r="G76" s="7"/>
      <c r="H76" s="7"/>
      <c r="I76" s="7"/>
      <c r="J76" s="7"/>
      <c r="K76" s="37"/>
      <c r="L76" s="7"/>
      <c r="M76" s="7"/>
      <c r="N76" s="7"/>
    </row>
    <row r="77" spans="1:14" x14ac:dyDescent="0.25">
      <c r="A77" s="6"/>
      <c r="B77" s="133" t="s">
        <v>50</v>
      </c>
      <c r="C77" s="133"/>
      <c r="D77" s="44">
        <f>A49+A36+A37</f>
        <v>3</v>
      </c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5">
      <c r="A78" s="6"/>
      <c r="B78" s="133" t="s">
        <v>51</v>
      </c>
      <c r="C78" s="133"/>
      <c r="D78" s="44">
        <f>A59</f>
        <v>1</v>
      </c>
      <c r="E78" s="7"/>
      <c r="F78" s="7"/>
      <c r="G78" s="7"/>
      <c r="H78" s="7"/>
      <c r="I78" s="7"/>
      <c r="J78" s="7"/>
      <c r="K78" s="37"/>
      <c r="L78" s="7"/>
      <c r="M78" s="7"/>
      <c r="N78" s="7"/>
    </row>
    <row r="79" spans="1:14" x14ac:dyDescent="0.25">
      <c r="A79" s="6"/>
      <c r="B79" s="133" t="s">
        <v>42</v>
      </c>
      <c r="C79" s="133"/>
      <c r="D79" s="44">
        <f>I69+I60</f>
        <v>115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25">
      <c r="B80" s="44" t="s">
        <v>43</v>
      </c>
      <c r="C80" s="45"/>
      <c r="D80" s="44">
        <f>H69+H60</f>
        <v>45</v>
      </c>
    </row>
    <row r="81" spans="2:6" x14ac:dyDescent="0.25">
      <c r="B81" s="44" t="s">
        <v>144</v>
      </c>
      <c r="C81" s="45"/>
      <c r="D81" s="44">
        <f>SUM(D79:D80)</f>
        <v>160</v>
      </c>
    </row>
    <row r="82" spans="2:6" x14ac:dyDescent="0.25">
      <c r="B82" s="44" t="s">
        <v>44</v>
      </c>
      <c r="C82" s="45"/>
      <c r="D82" s="44">
        <f>G69+G60</f>
        <v>56</v>
      </c>
    </row>
    <row r="83" spans="2:6" x14ac:dyDescent="0.25">
      <c r="B83" s="44" t="s">
        <v>45</v>
      </c>
      <c r="C83" s="45"/>
      <c r="D83" s="142">
        <f>N71+N62+N52+N40</f>
        <v>812820</v>
      </c>
    </row>
    <row r="88" spans="2:6" x14ac:dyDescent="0.25">
      <c r="F88" s="96"/>
    </row>
  </sheetData>
  <mergeCells count="78">
    <mergeCell ref="B69:F69"/>
    <mergeCell ref="A70:G70"/>
    <mergeCell ref="A71:G71"/>
    <mergeCell ref="B60:F60"/>
    <mergeCell ref="A61:G61"/>
    <mergeCell ref="A62:G62"/>
    <mergeCell ref="A64:C64"/>
    <mergeCell ref="A65:A67"/>
    <mergeCell ref="B65:C66"/>
    <mergeCell ref="D65:D67"/>
    <mergeCell ref="E65:E67"/>
    <mergeCell ref="F65:F67"/>
    <mergeCell ref="G65:G67"/>
    <mergeCell ref="K55:K57"/>
    <mergeCell ref="L55:L57"/>
    <mergeCell ref="M55:M57"/>
    <mergeCell ref="N65:N67"/>
    <mergeCell ref="H66:H67"/>
    <mergeCell ref="I66:I67"/>
    <mergeCell ref="H65:I65"/>
    <mergeCell ref="J65:J67"/>
    <mergeCell ref="K65:K67"/>
    <mergeCell ref="L65:L67"/>
    <mergeCell ref="M65:M67"/>
    <mergeCell ref="N46:N48"/>
    <mergeCell ref="N55:N57"/>
    <mergeCell ref="H56:H57"/>
    <mergeCell ref="I56:I57"/>
    <mergeCell ref="B50:F50"/>
    <mergeCell ref="A51:G51"/>
    <mergeCell ref="A52:G52"/>
    <mergeCell ref="A54:N54"/>
    <mergeCell ref="A55:A57"/>
    <mergeCell ref="B55:C56"/>
    <mergeCell ref="D55:D57"/>
    <mergeCell ref="E55:E57"/>
    <mergeCell ref="F55:F57"/>
    <mergeCell ref="G55:G57"/>
    <mergeCell ref="H55:I55"/>
    <mergeCell ref="J55:J57"/>
    <mergeCell ref="H47:H48"/>
    <mergeCell ref="I47:I48"/>
    <mergeCell ref="A39:G39"/>
    <mergeCell ref="A40:G40"/>
    <mergeCell ref="A45:N45"/>
    <mergeCell ref="A46:A48"/>
    <mergeCell ref="B46:C47"/>
    <mergeCell ref="D46:D48"/>
    <mergeCell ref="E46:E48"/>
    <mergeCell ref="F46:F48"/>
    <mergeCell ref="G46:G48"/>
    <mergeCell ref="H46:I46"/>
    <mergeCell ref="J46:J48"/>
    <mergeCell ref="K46:K48"/>
    <mergeCell ref="L46:L48"/>
    <mergeCell ref="M46:M48"/>
    <mergeCell ref="B38:F38"/>
    <mergeCell ref="A32:N32"/>
    <mergeCell ref="A33:A35"/>
    <mergeCell ref="B33:C34"/>
    <mergeCell ref="D33:D35"/>
    <mergeCell ref="E33:E35"/>
    <mergeCell ref="F33:F35"/>
    <mergeCell ref="G33:G35"/>
    <mergeCell ref="H33:I33"/>
    <mergeCell ref="J33:J35"/>
    <mergeCell ref="K33:K35"/>
    <mergeCell ref="L33:L35"/>
    <mergeCell ref="M33:M35"/>
    <mergeCell ref="N33:N35"/>
    <mergeCell ref="H34:H35"/>
    <mergeCell ref="I34:I35"/>
    <mergeCell ref="A7:N7"/>
    <mergeCell ref="A1:N1"/>
    <mergeCell ref="A2:N2"/>
    <mergeCell ref="A3:N3"/>
    <mergeCell ref="A5:N5"/>
    <mergeCell ref="A6:N6"/>
  </mergeCells>
  <pageMargins left="0.25" right="0.25" top="0.75" bottom="0.75" header="0.3" footer="0.3"/>
  <pageSetup paperSize="5" scale="80" orientation="landscape" r:id="rId1"/>
  <rowBreaks count="3" manualBreakCount="3">
    <brk id="30" max="16383" man="1"/>
    <brk id="52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TRIMESTRE OCT-DIC</vt:lpstr>
      <vt:lpstr>PROG. OCTUBRE</vt:lpstr>
      <vt:lpstr>PROG. NOVIEMBRE</vt:lpstr>
      <vt:lpstr>PROG. DICIEMBRE</vt:lpstr>
      <vt:lpstr>'PROG. OCTUBRE'!Área_de_impresión</vt:lpstr>
      <vt:lpstr>'TRIMESTRE OCT-DIC'!Área_de_impresión</vt:lpstr>
      <vt:lpstr>'PROG. DICIEMBRE'!Títulos_a_imprimir</vt:lpstr>
      <vt:lpstr>'PROG. NOVIEMBRE'!Títulos_a_imprimir</vt:lpstr>
      <vt:lpstr>'PROG. OCTUBRE'!Títulos_a_imprimir</vt:lpstr>
      <vt:lpstr>'TRIMESTRE OCT-DIC'!Títulos_a_imprimir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2019-10-24T12:52:38Z</cp:lastPrinted>
  <dcterms:created xsi:type="dcterms:W3CDTF">2019-06-11T13:52:57Z</dcterms:created>
  <dcterms:modified xsi:type="dcterms:W3CDTF">2019-11-25T15:24:18Z</dcterms:modified>
</cp:coreProperties>
</file>