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csanquintin_coniaf_gob_do/Documents/DEPARTAMENTO DE PLANIFICACION/INFORMES MENSUALES Y TRANSPARECIA/INFORMES MENSUALES TRANSPARENCIA/2023/JUNIO/"/>
    </mc:Choice>
  </mc:AlternateContent>
  <xr:revisionPtr revIDLastSave="0" documentId="8_{13AB3B6F-690D-4973-AAC0-5265F445BC61}" xr6:coauthVersionLast="47" xr6:coauthVersionMax="47" xr10:uidLastSave="{00000000-0000-0000-0000-000000000000}"/>
  <workbookProtection workbookAlgorithmName="SHA-512" workbookHashValue="aAv4ZYk3msCthuiTFqE6GRsC31JIgsMBCRn0scA1AY/ms6uftpzsbpCfFATVH3q0/ieDhxnrUYUkzuWtYTy3OQ==" workbookSaltValue="JoObzF5A2xHoewE2YvVw4Q==" workbookSpinCount="100000" lockStructure="1"/>
  <bookViews>
    <workbookView xWindow="28680" yWindow="-120" windowWidth="29040" windowHeight="15720" xr2:uid="{00000000-000D-0000-FFFF-FFFF00000000}"/>
  </bookViews>
  <sheets>
    <sheet name="ABRIL-JUNIO " sheetId="7" r:id="rId1"/>
    <sheet name="ABRIL" sheetId="6" r:id="rId2"/>
    <sheet name="MAYO)" sheetId="5" r:id="rId3"/>
    <sheet name="JUNIO" sheetId="1" r:id="rId4"/>
  </sheets>
  <definedNames>
    <definedName name="_xlnm.Print_Area" localSheetId="1">ABRIL!$A$1:$O$74</definedName>
    <definedName name="_xlnm.Print_Area" localSheetId="0">'ABRIL-JUNIO '!$A$1:$O$71</definedName>
    <definedName name="_xlnm.Print_Area" localSheetId="3">JUNIO!$A$1:$O$74</definedName>
    <definedName name="_xlnm.Print_Area" localSheetId="2">'MAYO)'!$A$1:$O$74</definedName>
    <definedName name="_xlnm.Print_Titles" localSheetId="1">ABRIL!$1:$10</definedName>
    <definedName name="_xlnm.Print_Titles" localSheetId="0">'ABRIL-JUNIO '!$1:$8</definedName>
    <definedName name="_xlnm.Print_Titles" localSheetId="3">JUNIO!$1:$10</definedName>
    <definedName name="_xlnm.Print_Titles" localSheetId="2">'MAYO)'!$1:$10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1" l="1"/>
  <c r="F58" i="5"/>
  <c r="F58" i="6"/>
  <c r="F59" i="1" l="1"/>
  <c r="F54" i="7" s="1"/>
  <c r="O38" i="1" l="1"/>
  <c r="O29" i="1"/>
  <c r="O28" i="1"/>
  <c r="O27" i="1"/>
  <c r="O26" i="1"/>
  <c r="O17" i="1"/>
  <c r="O16" i="1"/>
  <c r="O15" i="1"/>
  <c r="O38" i="5"/>
  <c r="O28" i="5"/>
  <c r="L28" i="5"/>
  <c r="O27" i="5"/>
  <c r="M26" i="5"/>
  <c r="O26" i="5" s="1"/>
  <c r="L26" i="5"/>
  <c r="O38" i="6" l="1"/>
  <c r="O29" i="6"/>
  <c r="O28" i="6"/>
  <c r="O27" i="6"/>
  <c r="O26" i="6"/>
  <c r="G46" i="7" l="1"/>
  <c r="H46" i="7"/>
  <c r="I46" i="7"/>
  <c r="K46" i="7"/>
  <c r="L46" i="7"/>
  <c r="M46" i="7"/>
  <c r="N46" i="7"/>
  <c r="A53" i="1"/>
  <c r="A53" i="5"/>
  <c r="A53" i="6"/>
  <c r="A46" i="7"/>
  <c r="F53" i="7" l="1"/>
  <c r="D65" i="1"/>
  <c r="D64" i="1" s="1"/>
  <c r="L36" i="7"/>
  <c r="L25" i="7"/>
  <c r="L26" i="7"/>
  <c r="L27" i="7"/>
  <c r="L24" i="7"/>
  <c r="K36" i="7"/>
  <c r="K25" i="7"/>
  <c r="K26" i="7"/>
  <c r="K27" i="7"/>
  <c r="K24" i="7"/>
  <c r="L14" i="7"/>
  <c r="L15" i="7"/>
  <c r="L13" i="7"/>
  <c r="K14" i="7"/>
  <c r="K15" i="7"/>
  <c r="K13" i="7"/>
  <c r="H30" i="6"/>
  <c r="I30" i="6"/>
  <c r="J30" i="6"/>
  <c r="K30" i="6"/>
  <c r="L30" i="6"/>
  <c r="M30" i="6"/>
  <c r="N30" i="6"/>
  <c r="H18" i="6"/>
  <c r="I18" i="6"/>
  <c r="J18" i="6"/>
  <c r="K18" i="6"/>
  <c r="L18" i="6"/>
  <c r="M18" i="6"/>
  <c r="N18" i="6"/>
  <c r="J37" i="7"/>
  <c r="K39" i="6"/>
  <c r="L39" i="6"/>
  <c r="K53" i="6"/>
  <c r="L53" i="6"/>
  <c r="K18" i="5"/>
  <c r="L18" i="5"/>
  <c r="K30" i="5"/>
  <c r="L30" i="5"/>
  <c r="K39" i="5"/>
  <c r="L39" i="5"/>
  <c r="K53" i="5"/>
  <c r="L53" i="5"/>
  <c r="K18" i="1"/>
  <c r="L18" i="1"/>
  <c r="K30" i="1"/>
  <c r="L30" i="1"/>
  <c r="K39" i="1"/>
  <c r="L39" i="1"/>
  <c r="K53" i="1"/>
  <c r="L53" i="1"/>
  <c r="H18" i="1"/>
  <c r="I18" i="1"/>
  <c r="J18" i="1"/>
  <c r="M18" i="1"/>
  <c r="N18" i="1"/>
  <c r="H30" i="1"/>
  <c r="I30" i="1"/>
  <c r="J30" i="1"/>
  <c r="M30" i="1"/>
  <c r="N30" i="1"/>
  <c r="H39" i="1"/>
  <c r="I39" i="1"/>
  <c r="J39" i="1"/>
  <c r="M39" i="1"/>
  <c r="N39" i="1"/>
  <c r="O52" i="1"/>
  <c r="O48" i="1"/>
  <c r="H53" i="1"/>
  <c r="I53" i="1"/>
  <c r="J53" i="1"/>
  <c r="M53" i="1"/>
  <c r="N53" i="1"/>
  <c r="G53" i="1"/>
  <c r="O18" i="5"/>
  <c r="H18" i="5"/>
  <c r="I18" i="5"/>
  <c r="J18" i="5"/>
  <c r="M18" i="5"/>
  <c r="N18" i="5"/>
  <c r="O29" i="5"/>
  <c r="H30" i="5"/>
  <c r="I30" i="5"/>
  <c r="J30" i="5"/>
  <c r="M30" i="5"/>
  <c r="N30" i="5"/>
  <c r="H39" i="5"/>
  <c r="I39" i="5"/>
  <c r="J39" i="5"/>
  <c r="M39" i="5"/>
  <c r="N39" i="5"/>
  <c r="H53" i="5"/>
  <c r="I53" i="5"/>
  <c r="J53" i="5"/>
  <c r="M53" i="5"/>
  <c r="N53" i="5"/>
  <c r="G53" i="5"/>
  <c r="O49" i="5"/>
  <c r="O50" i="5"/>
  <c r="O51" i="5"/>
  <c r="O52" i="5"/>
  <c r="O39" i="6"/>
  <c r="J39" i="6"/>
  <c r="M39" i="6"/>
  <c r="N39" i="6"/>
  <c r="O49" i="6"/>
  <c r="O50" i="6"/>
  <c r="O51" i="6"/>
  <c r="O52" i="6"/>
  <c r="N53" i="6"/>
  <c r="M53" i="6"/>
  <c r="H53" i="6"/>
  <c r="I53" i="6"/>
  <c r="J53" i="6"/>
  <c r="G53" i="6"/>
  <c r="N36" i="7"/>
  <c r="M36" i="7"/>
  <c r="H36" i="7"/>
  <c r="I36" i="7"/>
  <c r="G36" i="7"/>
  <c r="I27" i="7"/>
  <c r="M27" i="7"/>
  <c r="N27" i="7"/>
  <c r="I26" i="7"/>
  <c r="M26" i="7"/>
  <c r="N26" i="7"/>
  <c r="N25" i="7"/>
  <c r="I25" i="7"/>
  <c r="M25" i="7"/>
  <c r="H25" i="7"/>
  <c r="H26" i="7"/>
  <c r="H27" i="7"/>
  <c r="G25" i="7"/>
  <c r="G26" i="7"/>
  <c r="G27" i="7"/>
  <c r="N24" i="7"/>
  <c r="M24" i="7"/>
  <c r="H24" i="7"/>
  <c r="I24" i="7"/>
  <c r="G24" i="7"/>
  <c r="I14" i="7"/>
  <c r="I15" i="7"/>
  <c r="H14" i="7"/>
  <c r="H15" i="7"/>
  <c r="I13" i="7"/>
  <c r="H13" i="7"/>
  <c r="G15" i="7"/>
  <c r="G14" i="7"/>
  <c r="G13" i="7"/>
  <c r="N14" i="7"/>
  <c r="N15" i="7"/>
  <c r="N13" i="7"/>
  <c r="M14" i="7"/>
  <c r="M15" i="7"/>
  <c r="M13" i="7"/>
  <c r="A36" i="7"/>
  <c r="A25" i="7"/>
  <c r="A26" i="7"/>
  <c r="A27" i="7"/>
  <c r="M50" i="7" l="1"/>
  <c r="F61" i="1"/>
  <c r="O30" i="5"/>
  <c r="O18" i="6"/>
  <c r="A48" i="7"/>
  <c r="O30" i="6"/>
  <c r="M28" i="7"/>
  <c r="M30" i="7" s="1"/>
  <c r="M16" i="7"/>
  <c r="M18" i="7" s="1"/>
  <c r="N16" i="7"/>
  <c r="N17" i="7" s="1"/>
  <c r="M37" i="7"/>
  <c r="M39" i="7" s="1"/>
  <c r="O39" i="1"/>
  <c r="K37" i="7"/>
  <c r="L28" i="7"/>
  <c r="N37" i="7"/>
  <c r="N38" i="7" s="1"/>
  <c r="O38" i="7" s="1"/>
  <c r="N28" i="7"/>
  <c r="N29" i="7" s="1"/>
  <c r="L37" i="7"/>
  <c r="K28" i="7"/>
  <c r="O24" i="7"/>
  <c r="L16" i="7"/>
  <c r="K16" i="7"/>
  <c r="O53" i="1"/>
  <c r="O30" i="1"/>
  <c r="O13" i="7"/>
  <c r="O18" i="1"/>
  <c r="O39" i="5"/>
  <c r="O15" i="7"/>
  <c r="O14" i="7"/>
  <c r="O27" i="7"/>
  <c r="O36" i="7"/>
  <c r="O25" i="7"/>
  <c r="O46" i="7"/>
  <c r="J28" i="7"/>
  <c r="O26" i="7"/>
  <c r="A24" i="7"/>
  <c r="A14" i="7"/>
  <c r="A15" i="7"/>
  <c r="A13" i="7"/>
  <c r="J16" i="7"/>
  <c r="I16" i="7"/>
  <c r="D60" i="7"/>
  <c r="D59" i="7" s="1"/>
  <c r="D61" i="7" s="1"/>
  <c r="I37" i="7"/>
  <c r="H37" i="7"/>
  <c r="G37" i="7"/>
  <c r="A37" i="7"/>
  <c r="I28" i="7"/>
  <c r="H28" i="7"/>
  <c r="G28" i="7"/>
  <c r="D65" i="6"/>
  <c r="D64" i="6" s="1"/>
  <c r="D66" i="6" s="1"/>
  <c r="N54" i="6"/>
  <c r="N55" i="6" s="1"/>
  <c r="M55" i="6"/>
  <c r="O48" i="6"/>
  <c r="O53" i="6" s="1"/>
  <c r="N40" i="6"/>
  <c r="O40" i="6" s="1"/>
  <c r="N41" i="6"/>
  <c r="M41" i="6"/>
  <c r="I39" i="6"/>
  <c r="H39" i="6"/>
  <c r="G39" i="6"/>
  <c r="A39" i="6"/>
  <c r="N31" i="6"/>
  <c r="O31" i="6" s="1"/>
  <c r="M32" i="6"/>
  <c r="G30" i="6"/>
  <c r="A30" i="6"/>
  <c r="M20" i="6"/>
  <c r="N19" i="6"/>
  <c r="O19" i="6" s="1"/>
  <c r="G18" i="6"/>
  <c r="A18" i="6"/>
  <c r="D65" i="5"/>
  <c r="D64" i="5" s="1"/>
  <c r="D66" i="5" s="1"/>
  <c r="M55" i="5"/>
  <c r="N54" i="5"/>
  <c r="O54" i="5" s="1"/>
  <c r="F61" i="5"/>
  <c r="O48" i="5"/>
  <c r="O53" i="5" s="1"/>
  <c r="M41" i="5"/>
  <c r="N40" i="5"/>
  <c r="G39" i="5"/>
  <c r="A39" i="5"/>
  <c r="N31" i="5"/>
  <c r="M32" i="5"/>
  <c r="G30" i="5"/>
  <c r="A30" i="5"/>
  <c r="M20" i="5"/>
  <c r="G18" i="5"/>
  <c r="A18" i="5"/>
  <c r="F61" i="6" l="1"/>
  <c r="F56" i="7" s="1"/>
  <c r="N55" i="5"/>
  <c r="F64" i="5" s="1"/>
  <c r="F62" i="6"/>
  <c r="O28" i="7"/>
  <c r="O16" i="7"/>
  <c r="O37" i="7"/>
  <c r="O39" i="7" s="1"/>
  <c r="F60" i="5"/>
  <c r="F62" i="5"/>
  <c r="N32" i="6"/>
  <c r="F63" i="6"/>
  <c r="F60" i="6"/>
  <c r="A16" i="7"/>
  <c r="A28" i="7"/>
  <c r="O20" i="6"/>
  <c r="G16" i="7"/>
  <c r="H16" i="7"/>
  <c r="O29" i="7"/>
  <c r="N30" i="7"/>
  <c r="O17" i="7"/>
  <c r="N18" i="7"/>
  <c r="N49" i="7"/>
  <c r="O49" i="7" s="1"/>
  <c r="N39" i="7"/>
  <c r="O32" i="6"/>
  <c r="F64" i="6"/>
  <c r="O54" i="6"/>
  <c r="O41" i="6"/>
  <c r="N20" i="6"/>
  <c r="O31" i="5"/>
  <c r="O32" i="5" s="1"/>
  <c r="N32" i="5"/>
  <c r="O55" i="5"/>
  <c r="O40" i="5"/>
  <c r="O41" i="5" s="1"/>
  <c r="N41" i="5"/>
  <c r="F63" i="5"/>
  <c r="N19" i="5"/>
  <c r="O19" i="5" s="1"/>
  <c r="O20" i="5" s="1"/>
  <c r="N20" i="5" l="1"/>
  <c r="O30" i="7"/>
  <c r="O18" i="7"/>
  <c r="O50" i="7"/>
  <c r="N50" i="7"/>
  <c r="F65" i="6"/>
  <c r="O55" i="6"/>
  <c r="F65" i="5"/>
  <c r="F66" i="5" s="1"/>
  <c r="F66" i="6" l="1"/>
  <c r="G18" i="1"/>
  <c r="M20" i="1" l="1"/>
  <c r="N19" i="1"/>
  <c r="G39" i="1"/>
  <c r="N40" i="1"/>
  <c r="G30" i="1" l="1"/>
  <c r="F62" i="1" s="1"/>
  <c r="F57" i="7" s="1"/>
  <c r="A18" i="1"/>
  <c r="F60" i="1" s="1"/>
  <c r="F55" i="7" s="1"/>
  <c r="A30" i="1" l="1"/>
  <c r="N54" i="1" l="1"/>
  <c r="M55" i="1" l="1"/>
  <c r="F63" i="1" s="1"/>
  <c r="F58" i="7" s="1"/>
  <c r="M32" i="1" l="1"/>
  <c r="N31" i="1"/>
  <c r="O54" i="1" l="1"/>
  <c r="N55" i="1"/>
  <c r="F64" i="1" s="1"/>
  <c r="F59" i="7" s="1"/>
  <c r="O55" i="1" l="1"/>
  <c r="D66" i="1"/>
  <c r="N20" i="1" l="1"/>
  <c r="O19" i="1" l="1"/>
  <c r="O20" i="1" s="1"/>
  <c r="N41" i="1" l="1"/>
  <c r="M41" i="1" l="1"/>
  <c r="O40" i="1" l="1"/>
  <c r="O41" i="1" l="1"/>
  <c r="O31" i="1"/>
  <c r="F65" i="1" s="1"/>
  <c r="F60" i="7" s="1"/>
  <c r="F61" i="7" s="1"/>
  <c r="N32" i="1"/>
  <c r="O32" i="1" l="1"/>
  <c r="F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tc={A811DB67-5478-4279-8C99-2E543E50BC3B}</author>
    <author>tc={2E7B2741-340B-4397-96D2-E790DC9C7B00}</author>
  </authors>
  <commentList>
    <comment ref="C15" authorId="0" shapeId="0" xr:uid="{A811DB67-5478-4279-8C99-2E543E50BC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  <comment ref="M26" authorId="1" shapeId="0" xr:uid="{2E7B2741-340B-4397-96D2-E790DC9C7B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Compra de materiales del sistema de riego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tc={0CD846D9-C523-4CE7-9949-A71F1D4DC697}</author>
  </authors>
  <commentList>
    <comment ref="C15" authorId="0" shapeId="0" xr:uid="{0CD846D9-C523-4CE7-9949-A71F1D4DC69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<sst xmlns="http://schemas.openxmlformats.org/spreadsheetml/2006/main" count="604" uniqueCount="165">
  <si>
    <t>CONSEJO NACIONAL DE INVESTIGACIONES AGROPECUARIAS Y FORESTALES (CONIAF)</t>
  </si>
  <si>
    <t>DIRECCIÓN EJECUTIVA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</si>
  <si>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</si>
  <si>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</si>
  <si>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</si>
  <si>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</si>
  <si>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</si>
  <si>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</si>
  <si>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</si>
  <si>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</si>
  <si>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</si>
  <si>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</si>
  <si>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</si>
  <si>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</si>
  <si>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</si>
  <si>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</si>
  <si>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</si>
  <si>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</si>
  <si>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</si>
  <si>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</si>
  <si>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</si>
  <si>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</si>
  <si>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</si>
  <si>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Victor Payano/Maldané Cuello</t>
  </si>
  <si>
    <t>TÉCNICOS BENEFICIADOS</t>
  </si>
  <si>
    <t>HOMBRES</t>
  </si>
  <si>
    <t>MUJERES</t>
  </si>
  <si>
    <t xml:space="preserve">COSTO FACILITADORES  </t>
  </si>
  <si>
    <t>HORAS TRANSFE-RENCIA</t>
  </si>
  <si>
    <t xml:space="preserve"> César Montero y Bienvenido Carvajal</t>
  </si>
  <si>
    <t xml:space="preserve">DEPARTAMENTO DE REDUCCIÓN DE LA POBREZA RURAL </t>
  </si>
  <si>
    <t>ACTUALIZACIÓN PARA LA INNOVACIÓN TECNOLÓGICA Y COMPETITIVIDAD AGROALIMENTARIA Y  DE FOMENTO A LA EXPORTACIÓN EN LA REPÚBLICA DOMINICANA</t>
  </si>
  <si>
    <t>DIVISIÓN DE PLANIFICACIÓN  Y  DESARROLLO</t>
  </si>
  <si>
    <t xml:space="preserve">HORAS </t>
  </si>
  <si>
    <t xml:space="preserve">COSTO TOTAL </t>
  </si>
  <si>
    <t>DEPARTAMENTO DE ACCESO A LAS CIENCIAS MODERNAS</t>
  </si>
  <si>
    <t xml:space="preserve">COSTO TOTAL      (RD$) </t>
  </si>
  <si>
    <t>COSTO TOTAL</t>
  </si>
  <si>
    <t>José A. Nova</t>
  </si>
  <si>
    <t xml:space="preserve">DEPARTAMENTO DE MEDIO AMBIENTE Y RECURSOS NATURALES         </t>
  </si>
  <si>
    <t>PRESUPUESTO TOTAL</t>
  </si>
  <si>
    <t>Preparado por:</t>
  </si>
  <si>
    <t>Aprobado por:</t>
  </si>
  <si>
    <t>Dra. Ana Maria Barcelo Larocca</t>
  </si>
  <si>
    <t>Directora Ejecutiva</t>
  </si>
  <si>
    <t xml:space="preserve"> ---</t>
  </si>
  <si>
    <t>HORAS DE ACTIVIDAD</t>
  </si>
  <si>
    <t>PRESUPUESTO TOTAL 2023 (RD$)</t>
  </si>
  <si>
    <t>Ing. Carlos Ml. Sanquintin Beras</t>
  </si>
  <si>
    <t>META AÑO 2023</t>
  </si>
  <si>
    <t>Victor Payano y Maldané Cuello</t>
  </si>
  <si>
    <t>Enc. Div. de Planificacion y Desarrollo</t>
  </si>
  <si>
    <t>INSTALACIÓN Y VISITAS A PARCELAS DE VALIDACIÓN</t>
  </si>
  <si>
    <t>TRIMESTRE: ABRIL-JUNIO 2023</t>
  </si>
  <si>
    <t>MES: ABRIL2023</t>
  </si>
  <si>
    <t>MES: MAYO  2023</t>
  </si>
  <si>
    <t>MES DE :JUNIO 2023</t>
  </si>
  <si>
    <t>COMBUSTIBLE</t>
  </si>
  <si>
    <t>VIATICOS</t>
  </si>
  <si>
    <t>-</t>
  </si>
  <si>
    <t xml:space="preserve"> EJECUCION MESUAL DE ACTIVIDADES Y PROGRAMA DE TRANSFERENCIA  PROYECTOS DE INVERSIÓN PÚBLICA</t>
  </si>
  <si>
    <t>CONSOLIDADO DE  EJECUCION  DE ACTIVIDADES  DE TRANSFERENCIA  DE TECNOLOGIA PROYECTOS DE INVERSIÓN PÚBLICA</t>
  </si>
  <si>
    <t>Miguel Rodríguez</t>
  </si>
  <si>
    <t>Visita de seguimiento a parcelas de transferencias de tecnologias en el cultivo de plátano</t>
  </si>
  <si>
    <t xml:space="preserve">13,14 de abril  </t>
  </si>
  <si>
    <t>Galván y Tamayo</t>
  </si>
  <si>
    <t>Benjamin Toral</t>
  </si>
  <si>
    <t>Visita de seguimiento a parcelas de transferencias de tecnologias en el cultivo de café</t>
  </si>
  <si>
    <t>13 de abril</t>
  </si>
  <si>
    <t>Elías Piña/Hondo Valle</t>
  </si>
  <si>
    <t>Salomón Sosa</t>
  </si>
  <si>
    <t>Visita de seguimiento a parcelas de transferencias de tecnologias en el cultivo de aguacate</t>
  </si>
  <si>
    <t>14 de abril</t>
  </si>
  <si>
    <t xml:space="preserve">Visita de seguimiento a  parcelas demostrativas de Yuca </t>
  </si>
  <si>
    <t>19 de abril</t>
  </si>
  <si>
    <t xml:space="preserve"> Mella, Prov. Independen-cia</t>
  </si>
  <si>
    <t xml:space="preserve">Visita de seguimiento a  parcelas demostrativas de  pasto  </t>
  </si>
  <si>
    <t>Neyba</t>
  </si>
  <si>
    <t xml:space="preserve">Visitas de seguimiento a parcelas demostrativas de  Mango </t>
  </si>
  <si>
    <t>21 de abril</t>
  </si>
  <si>
    <t>El Manguito y El Tanque, Neyba</t>
  </si>
  <si>
    <t>Juan Valdez</t>
  </si>
  <si>
    <t>28 de abril</t>
  </si>
  <si>
    <t>Eddy Pacheco</t>
  </si>
  <si>
    <t xml:space="preserve">Visita de monitoreo parcela demostrativa de banano </t>
  </si>
  <si>
    <t>12 de abril</t>
  </si>
  <si>
    <t>Mao</t>
  </si>
  <si>
    <t xml:space="preserve">Benjamin Toral  </t>
  </si>
  <si>
    <t>Mayo 3 al 6</t>
  </si>
  <si>
    <t>La Lanza en Barahona/ Hondo Valle, Elias Piña</t>
  </si>
  <si>
    <t>Mayo 14 al 16</t>
  </si>
  <si>
    <t>Elias Pina/Hondo Valle</t>
  </si>
  <si>
    <t>Terminacion de muros e inicio de siembra de aguacate en parcelas</t>
  </si>
  <si>
    <t>Mayo 24 al 26</t>
  </si>
  <si>
    <t xml:space="preserve">Instalación sistema de riego en parcela de yuca </t>
  </si>
  <si>
    <t>Mayo 4 al 6</t>
  </si>
  <si>
    <t>Dajabón</t>
  </si>
  <si>
    <t>Instalación de parcela de yuca en Dajabón</t>
  </si>
  <si>
    <t>Mayo 10 al 12</t>
  </si>
  <si>
    <t>Julio D´Oleo</t>
  </si>
  <si>
    <t>Visita de seguimiento a las parcelas demostrativas de mango en Neyba</t>
  </si>
  <si>
    <t>Mayo 24 y 25</t>
  </si>
  <si>
    <t>Seguimiento y monitoreo al desarrollo de la parcela demostrativa de banano</t>
  </si>
  <si>
    <t xml:space="preserve"> Mayo 18 y 19</t>
  </si>
  <si>
    <t>El Charco, Laguna Salada</t>
  </si>
  <si>
    <t xml:space="preserve"> Visita de supervision a actividad descomposicion de material procedente de poda fina en La Lanza Polo Barahona. Aplicación fertilizante en parcela de café ubucada en Hondo Valle.</t>
  </si>
  <si>
    <t>14 -16 y21-23/06/2023</t>
  </si>
  <si>
    <t>La Lanza en Barahona/ Hondo Vall, Elias Piña</t>
  </si>
  <si>
    <t>Visita a las parcelas de aguacate ubicadas en Hondo Valle donde se dio termino a la preparacion de muros para la plantacion de aguacate  y reesiembra de plantas en la otra parcela ubicada en el mismo municipio.</t>
  </si>
  <si>
    <t>21-23/06/2023</t>
  </si>
  <si>
    <t>Miguel Angel Rodriguez</t>
  </si>
  <si>
    <t>Visita de supervisiòn en parcelas de platano ubicadas en Galvan y Tamayo Neyba y Aplicación de abono a ambas parcelas.</t>
  </si>
  <si>
    <t>21- 23/06/2023</t>
  </si>
  <si>
    <t>Galvan y Tamayo, Neyba</t>
  </si>
  <si>
    <t>Visita de seguimiento a las parcelas demostrativas de yuca en Dajabón</t>
  </si>
  <si>
    <t>1-2/06/23</t>
  </si>
  <si>
    <t>Dajabon</t>
  </si>
  <si>
    <t>Salomon Sosa</t>
  </si>
  <si>
    <t>12-14/06/23</t>
  </si>
  <si>
    <t>Paraiso, Barahona</t>
  </si>
  <si>
    <t>Julio De oleo</t>
  </si>
  <si>
    <t xml:space="preserve">Presentación resultados de tecnologías aplicadas en la parcela de Mango, en Neyba, Provincia Bahoruco </t>
  </si>
  <si>
    <t>22-23/06/23</t>
  </si>
  <si>
    <t xml:space="preserve">Seguimiento parcela de aguacate y aplicación de fungicida a los árboles cortados en la parcela de aguacate </t>
  </si>
  <si>
    <t>28-29-/06/23</t>
  </si>
  <si>
    <t>Alexis Medina</t>
  </si>
  <si>
    <t>Reunion coordinacion para instalacion parcela demostrativa en vegetales orientales (berenjena china)</t>
  </si>
  <si>
    <t>La Vega</t>
  </si>
  <si>
    <t>Atiles peguero</t>
  </si>
  <si>
    <t xml:space="preserve"> Visita de supervisión del material de liberacion de café , poda y monitoreo de repela en parcela de café .Trazado en cuadricula para la siembra de aguacate Hass </t>
  </si>
  <si>
    <t>Visita de supervision de actividades de tala fina en parcela de café, levantamiento de copa en la parcela de café . Construccion de muros para la siembra de aguacate.</t>
  </si>
  <si>
    <t>Instalación  e induccion al cultivo,de parcela de aguacate en Paraíso, Barahona</t>
  </si>
  <si>
    <t>EJECUCION ABRIL</t>
  </si>
  <si>
    <t>EJECUCION JUNIO</t>
  </si>
  <si>
    <t>12 de abril,18-19 de mayo y 21 de junio</t>
  </si>
  <si>
    <t>Eddy Pacheco y Alexix Medina</t>
  </si>
  <si>
    <t>Visita de monitoreo parcela demostrativa de banano  y Reunion corrdinacion para instalacion Vegetales orientales</t>
  </si>
  <si>
    <t>Mao, y la Vega</t>
  </si>
  <si>
    <t>Miguel Rodriguez, Bejamin Toral.</t>
  </si>
  <si>
    <t>Visitas Cultivos Pàtano y Cafè.</t>
  </si>
  <si>
    <t>Benjamin Toral y Salomon Sosa</t>
  </si>
  <si>
    <t>Visita parcelas de Café y Aguacate.</t>
  </si>
  <si>
    <t>Salomon Sosa y Miguel Rodriguez</t>
  </si>
  <si>
    <t>Visitas parcelas de Aguacate y Platano en Galvan y Tamayo</t>
  </si>
  <si>
    <t>13-14 de Abril,3-6 de mayo, 14-16 , 21-23 de junio</t>
  </si>
  <si>
    <t>Hondo Valle y Neyba</t>
  </si>
  <si>
    <t>Elias piña, Hondo Valle</t>
  </si>
  <si>
    <t>Hondo Valle, Elias Piña y Neyba</t>
  </si>
  <si>
    <t>13-14 de abril, y 24-26 de mayo</t>
  </si>
  <si>
    <t>13-14 de abril, 24-26 de mayo, y21-23 e junio</t>
  </si>
  <si>
    <t>19 abril,4-6 de mayo y 1-2 de Junio</t>
  </si>
  <si>
    <t>Atiles Peguero, juan Valdez y Salomon Sosa.</t>
  </si>
  <si>
    <t>Salomin Sosa y Julio De oleo</t>
  </si>
  <si>
    <t>Seguimiento parcelas demsotrativas de Pastos, Yuca e induccion en Aguacate</t>
  </si>
  <si>
    <t>Neya, Dajabon y Pariso, Barhona</t>
  </si>
  <si>
    <t>Bahoruco(Mella y Dajabon</t>
  </si>
  <si>
    <t xml:space="preserve"> 19 de abril,  10-12 de mayo y 12-14 de junio</t>
  </si>
  <si>
    <t>21 de abril, 24 de mayo y 22-23 de junio</t>
  </si>
  <si>
    <t>Visitas parcela  mango y transferencia en Mango</t>
  </si>
  <si>
    <t>Visita a parcelas de Aguacate y yuca</t>
  </si>
  <si>
    <t>Juan Valdez y Salomon Sosa.</t>
  </si>
  <si>
    <t>28 de abril y 28-29 de junio</t>
  </si>
  <si>
    <t>Independecia(mella) y  Barahona(Paraiso)</t>
  </si>
  <si>
    <t>EJECUCIÒN</t>
  </si>
  <si>
    <t>EJECUCION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</si>
</sst>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/>
    </xf>
    <xf numFmtId="0" fontId="10" fillId="2" borderId="14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2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17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4" fillId="0" borderId="0" xfId="0" applyNumberFormat="1" applyFont="1"/>
    <xf numFmtId="0" fontId="16" fillId="0" borderId="0" xfId="0" applyFont="1"/>
    <xf numFmtId="0" fontId="12" fillId="2" borderId="1" xfId="0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wrapText="1"/>
    </xf>
    <xf numFmtId="4" fontId="4" fillId="2" borderId="12" xfId="0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14" fillId="2" borderId="1" xfId="1" applyFont="1" applyFill="1" applyBorder="1" applyAlignment="1">
      <alignment horizontal="left" vertical="center" wrapText="1" indent="2"/>
    </xf>
    <xf numFmtId="0" fontId="4" fillId="0" borderId="12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left" vertical="center"/>
    </xf>
    <xf numFmtId="17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6" fillId="2" borderId="1" xfId="1" applyFont="1" applyFill="1" applyBorder="1" applyAlignment="1">
      <alignment horizontal="center"/>
    </xf>
    <xf numFmtId="164" fontId="6" fillId="2" borderId="16" xfId="1" applyFont="1" applyFill="1" applyBorder="1" applyAlignment="1">
      <alignment horizontal="center"/>
    </xf>
    <xf numFmtId="164" fontId="5" fillId="0" borderId="1" xfId="1" applyFont="1" applyBorder="1" applyAlignment="1">
      <alignment horizontal="right" vertical="center" wrapText="1"/>
    </xf>
    <xf numFmtId="164" fontId="11" fillId="0" borderId="1" xfId="1" applyFont="1" applyBorder="1" applyAlignment="1">
      <alignment horizontal="right" wrapText="1"/>
    </xf>
    <xf numFmtId="164" fontId="4" fillId="0" borderId="1" xfId="1" applyFont="1" applyBorder="1" applyAlignment="1">
      <alignment horizontal="right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right"/>
    </xf>
    <xf numFmtId="164" fontId="10" fillId="2" borderId="1" xfId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19" fillId="2" borderId="21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horizontal="right" vertical="center" wrapText="1"/>
    </xf>
    <xf numFmtId="164" fontId="6" fillId="0" borderId="0" xfId="1" applyFont="1" applyBorder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16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64" fontId="12" fillId="2" borderId="12" xfId="1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164" fontId="1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wrapText="1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 wrapText="1"/>
    </xf>
    <xf numFmtId="9" fontId="6" fillId="2" borderId="13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164" fontId="3" fillId="0" borderId="0" xfId="1" applyFont="1" applyBorder="1" applyAlignment="1">
      <alignment horizont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wrapText="1"/>
    </xf>
    <xf numFmtId="4" fontId="6" fillId="0" borderId="15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wrapText="1"/>
    </xf>
    <xf numFmtId="3" fontId="6" fillId="0" borderId="15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0</xdr:row>
      <xdr:rowOff>0</xdr:rowOff>
    </xdr:from>
    <xdr:to>
      <xdr:col>2</xdr:col>
      <xdr:colOff>77039</xdr:colOff>
      <xdr:row>4</xdr:row>
      <xdr:rowOff>72838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8286EE57-806B-49EC-A3AA-163AF06E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50" y="0"/>
          <a:ext cx="2130206" cy="792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8414813-C47D-4E7C-855E-9109F78E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CA129C3-5C2C-4E30-97AF-3071E0BCB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7326A6DF-B939-484B-88BF-03ECD649A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58153" cy="103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ienvenido Carvajal" id="{E36CC395-113A-4498-A0E2-21AEE4407954}" userId="d3890cb9694e0b23" providerId="Windows Live"/>
  <person displayName="Carlos Sanquintin" id="{233C605D-450E-4D8F-BE21-537517A16647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5" dT="2022-12-27T13:28:24.76" personId="{233C605D-450E-4D8F-BE21-537517A16647}" id="{A811DB67-5478-4279-8C99-2E543E50BC3B}">
    <text>Debes dar el detalle, si fue una visita de seguimiento y si el técnico le compaño, sus recomendaciones de seguimiento, de acuerdo a la justificación de la solicitud del viatico y pago a facilitador.</text>
  </threadedComment>
  <threadedComment ref="M26" dT="2023-05-22T14:31:34.39" personId="{E36CC395-113A-4498-A0E2-21AEE4407954}" id="{2E7B2741-340B-4397-96D2-E790DC9C7B00}">
    <text>Compra de materiales del sistema de riego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5" dT="2022-12-27T13:28:24.76" personId="{233C605D-450E-4D8F-BE21-537517A16647}" id="{0CD846D9-C523-4CE7-9949-A71F1D4DC697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C4EAC-135A-4024-BF1C-70BA54C29CCB}">
  <sheetPr codeName="Hoja7">
    <pageSetUpPr fitToPage="1"/>
  </sheetPr>
  <dimension ref="A1:O129"/>
  <sheetViews>
    <sheetView tabSelected="1" zoomScale="90" zoomScaleNormal="90" zoomScaleSheetLayoutView="80" workbookViewId="0">
      <selection activeCell="J66" sqref="J66"/>
    </sheetView>
  </sheetViews>
  <sheetFormatPr baseColWidth="10" defaultRowHeight="15" x14ac:dyDescent="0.25"/>
  <cols>
    <col min="1" max="1" width="8.140625" customWidth="1"/>
    <col min="2" max="2" width="20.85546875" customWidth="1"/>
    <col min="3" max="3" width="24.28515625" customWidth="1"/>
    <col min="4" max="4" width="16.85546875" customWidth="1"/>
    <col min="5" max="5" width="13.5703125" customWidth="1"/>
    <col min="6" max="6" width="17.140625" customWidth="1"/>
    <col min="7" max="7" width="11.5703125" customWidth="1"/>
    <col min="8" max="8" width="10.5703125" customWidth="1"/>
    <col min="9" max="9" width="11.140625" customWidth="1"/>
    <col min="10" max="10" width="16.140625" customWidth="1"/>
    <col min="11" max="11" width="15" customWidth="1"/>
    <col min="12" max="12" width="15.85546875" customWidth="1"/>
    <col min="13" max="13" width="16" customWidth="1"/>
    <col min="14" max="14" width="16.140625" customWidth="1"/>
    <col min="15" max="15" width="15.5703125" customWidth="1"/>
  </cols>
  <sheetData>
    <row r="1" spans="1:15" ht="18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6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75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5.75" x14ac:dyDescent="0.25">
      <c r="A4" s="141" t="s">
        <v>32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6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customHeight="1" x14ac:dyDescent="0.25">
      <c r="A6" s="142" t="s">
        <v>61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 x14ac:dyDescent="0.25">
      <c r="A8" s="157" t="s">
        <v>53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5" ht="15.75" customHeight="1" thickBot="1" x14ac:dyDescent="0.3">
      <c r="A9" s="151" t="s">
        <v>2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27" customHeight="1" thickBot="1" x14ac:dyDescent="0.3">
      <c r="A10" s="152" t="s">
        <v>3</v>
      </c>
      <c r="B10" s="143" t="s">
        <v>4</v>
      </c>
      <c r="C10" s="144"/>
      <c r="D10" s="145" t="s">
        <v>5</v>
      </c>
      <c r="E10" s="145" t="s">
        <v>6</v>
      </c>
      <c r="F10" s="145" t="s">
        <v>7</v>
      </c>
      <c r="G10" s="145" t="s">
        <v>28</v>
      </c>
      <c r="H10" s="143" t="s">
        <v>24</v>
      </c>
      <c r="I10" s="144"/>
      <c r="J10" s="145" t="s">
        <v>47</v>
      </c>
      <c r="K10" s="69"/>
      <c r="L10" s="69"/>
      <c r="M10" s="145" t="s">
        <v>8</v>
      </c>
      <c r="N10" s="145" t="s">
        <v>27</v>
      </c>
      <c r="O10" s="148" t="s">
        <v>34</v>
      </c>
    </row>
    <row r="11" spans="1:15" ht="2.25" customHeight="1" thickBot="1" x14ac:dyDescent="0.3">
      <c r="A11" s="153"/>
      <c r="B11" s="154"/>
      <c r="C11" s="155"/>
      <c r="D11" s="147"/>
      <c r="E11" s="147"/>
      <c r="F11" s="147"/>
      <c r="G11" s="156"/>
      <c r="H11" s="71" t="s">
        <v>14</v>
      </c>
      <c r="I11" s="145" t="s">
        <v>26</v>
      </c>
      <c r="J11" s="146"/>
      <c r="K11" s="72"/>
      <c r="L11" s="72"/>
      <c r="M11" s="146"/>
      <c r="N11" s="147"/>
      <c r="O11" s="149"/>
    </row>
    <row r="12" spans="1:15" ht="26.25" customHeight="1" thickBot="1" x14ac:dyDescent="0.3">
      <c r="A12" s="153"/>
      <c r="B12" s="69" t="s">
        <v>9</v>
      </c>
      <c r="C12" s="68" t="s">
        <v>10</v>
      </c>
      <c r="D12" s="147"/>
      <c r="E12" s="147"/>
      <c r="F12" s="147"/>
      <c r="G12" s="156"/>
      <c r="H12" s="73" t="s">
        <v>25</v>
      </c>
      <c r="I12" s="147"/>
      <c r="J12" s="146"/>
      <c r="K12" s="70" t="s">
        <v>57</v>
      </c>
      <c r="L12" s="70" t="s">
        <v>58</v>
      </c>
      <c r="M12" s="146"/>
      <c r="N12" s="147"/>
      <c r="O12" s="150"/>
    </row>
    <row r="13" spans="1:15" ht="51.75" thickBot="1" x14ac:dyDescent="0.3">
      <c r="A13" s="74">
        <f>ABRIL!A15+'MAYO)'!A15+JUNIO!A15</f>
        <v>5</v>
      </c>
      <c r="B13" s="46" t="s">
        <v>138</v>
      </c>
      <c r="C13" s="46" t="s">
        <v>139</v>
      </c>
      <c r="D13" s="57" t="s">
        <v>23</v>
      </c>
      <c r="E13" s="46" t="s">
        <v>144</v>
      </c>
      <c r="F13" s="46" t="s">
        <v>145</v>
      </c>
      <c r="G13" s="62">
        <f>ABRIL!G15+'MAYO)'!G15+JUNIO!G15</f>
        <v>48</v>
      </c>
      <c r="H13" s="62">
        <f>ABRIL!H15+'MAYO)'!H15+JUNIO!H15</f>
        <v>27</v>
      </c>
      <c r="I13" s="62">
        <f>ABRIL!I15+'MAYO)'!I15+JUNIO!I15</f>
        <v>4</v>
      </c>
      <c r="J13" s="54">
        <v>0</v>
      </c>
      <c r="K13" s="55">
        <f>ABRIL!K15+'MAYO)'!K15+JUNIO!K15</f>
        <v>34928.21</v>
      </c>
      <c r="L13" s="55">
        <f>ABRIL!L15+'MAYO)'!L15+JUNIO!L15</f>
        <v>12650</v>
      </c>
      <c r="M13" s="55">
        <f>ABRIL!M15+'MAYO)'!M15+JUNIO!M15</f>
        <v>44100</v>
      </c>
      <c r="N13" s="55">
        <f>ABRIL!N15+'MAYO)'!N15+JUNIO!N15</f>
        <v>44800</v>
      </c>
      <c r="O13" s="58">
        <f>M13+N13</f>
        <v>88900</v>
      </c>
    </row>
    <row r="14" spans="1:15" ht="39" thickBot="1" x14ac:dyDescent="0.3">
      <c r="A14" s="74">
        <f>ABRIL!A16+'MAYO)'!A16+JUNIO!A16</f>
        <v>4</v>
      </c>
      <c r="B14" s="46" t="s">
        <v>140</v>
      </c>
      <c r="C14" s="46" t="s">
        <v>141</v>
      </c>
      <c r="D14" s="57" t="s">
        <v>23</v>
      </c>
      <c r="E14" s="46" t="s">
        <v>148</v>
      </c>
      <c r="F14" s="46" t="s">
        <v>146</v>
      </c>
      <c r="G14" s="62">
        <f>ABRIL!G16+'MAYO)'!G16+JUNIO!G16</f>
        <v>32</v>
      </c>
      <c r="H14" s="62">
        <f>ABRIL!H16+'MAYO)'!H16+JUNIO!H16</f>
        <v>26</v>
      </c>
      <c r="I14" s="62">
        <f>ABRIL!I16+'MAYO)'!I16+JUNIO!I16</f>
        <v>0</v>
      </c>
      <c r="J14" s="54">
        <v>0</v>
      </c>
      <c r="K14" s="55">
        <f>ABRIL!K16+'MAYO)'!K16+JUNIO!K16</f>
        <v>25284.629999999997</v>
      </c>
      <c r="L14" s="55">
        <f>ABRIL!L16+'MAYO)'!L16+JUNIO!L16</f>
        <v>11150</v>
      </c>
      <c r="M14" s="55">
        <f>ABRIL!M16+'MAYO)'!M16+JUNIO!M16</f>
        <v>11000</v>
      </c>
      <c r="N14" s="55">
        <f>ABRIL!N16+'MAYO)'!N16+JUNIO!N16</f>
        <v>33600</v>
      </c>
      <c r="O14" s="58">
        <f t="shared" ref="O14:O15" si="0">M14+N14</f>
        <v>44600</v>
      </c>
    </row>
    <row r="15" spans="1:15" ht="42.75" customHeight="1" thickBot="1" x14ac:dyDescent="0.3">
      <c r="A15" s="74">
        <f>ABRIL!A17+'MAYO)'!A17+JUNIO!A17</f>
        <v>3</v>
      </c>
      <c r="B15" s="46" t="s">
        <v>142</v>
      </c>
      <c r="C15" s="46" t="s">
        <v>143</v>
      </c>
      <c r="D15" s="57" t="s">
        <v>23</v>
      </c>
      <c r="E15" s="46" t="s">
        <v>149</v>
      </c>
      <c r="F15" s="46" t="s">
        <v>147</v>
      </c>
      <c r="G15" s="62">
        <f>ABRIL!G17+'MAYO)'!G17+JUNIO!G17</f>
        <v>28</v>
      </c>
      <c r="H15" s="62">
        <f>ABRIL!H17+'MAYO)'!H17+JUNIO!H17</f>
        <v>22</v>
      </c>
      <c r="I15" s="62">
        <f>ABRIL!I17+'MAYO)'!I17+JUNIO!I17</f>
        <v>2</v>
      </c>
      <c r="J15" s="54">
        <v>0</v>
      </c>
      <c r="K15" s="55">
        <f>ABRIL!K17+'MAYO)'!K17+JUNIO!K17</f>
        <v>28250</v>
      </c>
      <c r="L15" s="55">
        <f>ABRIL!L17+'MAYO)'!L17+JUNIO!L17</f>
        <v>13900</v>
      </c>
      <c r="M15" s="55">
        <f>ABRIL!M17+'MAYO)'!M17+JUNIO!M17</f>
        <v>158775</v>
      </c>
      <c r="N15" s="55">
        <f>ABRIL!N17+'MAYO)'!N17+JUNIO!N17</f>
        <v>29000</v>
      </c>
      <c r="O15" s="58">
        <f t="shared" si="0"/>
        <v>187775</v>
      </c>
    </row>
    <row r="16" spans="1:15" ht="15.75" customHeight="1" thickBot="1" x14ac:dyDescent="0.3">
      <c r="A16" s="75">
        <f>SUM(A13:A15)</f>
        <v>12</v>
      </c>
      <c r="B16" s="160" t="s">
        <v>11</v>
      </c>
      <c r="C16" s="160"/>
      <c r="D16" s="160"/>
      <c r="E16" s="160"/>
      <c r="F16" s="160"/>
      <c r="G16" s="32">
        <f t="shared" ref="G16:O16" si="1">SUM(G13:G15)</f>
        <v>108</v>
      </c>
      <c r="H16" s="32">
        <f t="shared" si="1"/>
        <v>75</v>
      </c>
      <c r="I16" s="32">
        <f t="shared" si="1"/>
        <v>6</v>
      </c>
      <c r="J16" s="32">
        <f t="shared" si="1"/>
        <v>0</v>
      </c>
      <c r="K16" s="115">
        <f t="shared" si="1"/>
        <v>88462.84</v>
      </c>
      <c r="L16" s="115">
        <f t="shared" si="1"/>
        <v>37700</v>
      </c>
      <c r="M16" s="115">
        <f t="shared" si="1"/>
        <v>213875</v>
      </c>
      <c r="N16" s="115">
        <f t="shared" si="1"/>
        <v>107400</v>
      </c>
      <c r="O16" s="115">
        <f t="shared" si="1"/>
        <v>321275</v>
      </c>
    </row>
    <row r="17" spans="1:15" ht="15.75" customHeight="1" thickBot="1" x14ac:dyDescent="0.3">
      <c r="A17" s="161" t="s">
        <v>12</v>
      </c>
      <c r="B17" s="162"/>
      <c r="C17" s="162"/>
      <c r="D17" s="162"/>
      <c r="E17" s="162"/>
      <c r="F17" s="162"/>
      <c r="G17" s="162"/>
      <c r="H17" s="34"/>
      <c r="I17" s="34"/>
      <c r="J17" s="35"/>
      <c r="K17" s="117"/>
      <c r="L17" s="117"/>
      <c r="M17" s="66">
        <v>0</v>
      </c>
      <c r="N17" s="66">
        <f>N16*-0.1</f>
        <v>-10740</v>
      </c>
      <c r="O17" s="118">
        <f>N17</f>
        <v>-10740</v>
      </c>
    </row>
    <row r="18" spans="1:15" ht="15.75" customHeight="1" thickBot="1" x14ac:dyDescent="0.3">
      <c r="A18" s="160" t="s">
        <v>13</v>
      </c>
      <c r="B18" s="160"/>
      <c r="C18" s="160"/>
      <c r="D18" s="160"/>
      <c r="E18" s="160"/>
      <c r="F18" s="160"/>
      <c r="G18" s="160"/>
      <c r="H18" s="36"/>
      <c r="I18" s="36"/>
      <c r="J18" s="37"/>
      <c r="K18" s="119"/>
      <c r="L18" s="119"/>
      <c r="M18" s="66">
        <f>+M16+M17</f>
        <v>213875</v>
      </c>
      <c r="N18" s="66">
        <f>+N16-N17</f>
        <v>118140</v>
      </c>
      <c r="O18" s="118">
        <f>+O16-O17</f>
        <v>332015</v>
      </c>
    </row>
    <row r="19" spans="1:15" x14ac:dyDescent="0.25">
      <c r="A19" s="14"/>
      <c r="B19" s="14"/>
      <c r="C19" s="14"/>
      <c r="D19" s="14"/>
      <c r="E19" s="14"/>
      <c r="F19" s="14"/>
      <c r="G19" s="14"/>
      <c r="H19" s="15"/>
      <c r="I19" s="15"/>
      <c r="J19" s="16"/>
      <c r="K19" s="16"/>
      <c r="L19" s="16"/>
      <c r="M19" s="16"/>
      <c r="N19" s="16"/>
      <c r="O19" s="17"/>
    </row>
    <row r="20" spans="1:15" ht="16.5" customHeight="1" thickBot="1" x14ac:dyDescent="0.3">
      <c r="A20" s="163" t="s">
        <v>30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8"/>
      <c r="O20" s="18"/>
    </row>
    <row r="21" spans="1:15" ht="23.25" customHeight="1" thickBot="1" x14ac:dyDescent="0.3">
      <c r="A21" s="152" t="s">
        <v>3</v>
      </c>
      <c r="B21" s="143" t="s">
        <v>4</v>
      </c>
      <c r="C21" s="144"/>
      <c r="D21" s="145" t="s">
        <v>5</v>
      </c>
      <c r="E21" s="145" t="s">
        <v>6</v>
      </c>
      <c r="F21" s="145" t="s">
        <v>7</v>
      </c>
      <c r="G21" s="145" t="s">
        <v>33</v>
      </c>
      <c r="H21" s="143" t="s">
        <v>24</v>
      </c>
      <c r="I21" s="144"/>
      <c r="J21" s="145" t="s">
        <v>47</v>
      </c>
      <c r="K21" s="69"/>
      <c r="L21" s="69"/>
      <c r="M21" s="145" t="s">
        <v>8</v>
      </c>
      <c r="N21" s="145" t="s">
        <v>27</v>
      </c>
      <c r="O21" s="148" t="s">
        <v>34</v>
      </c>
    </row>
    <row r="22" spans="1:15" ht="0.75" customHeight="1" thickBot="1" x14ac:dyDescent="0.3">
      <c r="A22" s="153"/>
      <c r="B22" s="154"/>
      <c r="C22" s="155"/>
      <c r="D22" s="147"/>
      <c r="E22" s="147"/>
      <c r="F22" s="147"/>
      <c r="G22" s="156"/>
      <c r="H22" s="145" t="s">
        <v>25</v>
      </c>
      <c r="I22" s="145" t="s">
        <v>26</v>
      </c>
      <c r="J22" s="146"/>
      <c r="K22" s="72"/>
      <c r="L22" s="72"/>
      <c r="M22" s="146"/>
      <c r="N22" s="147"/>
      <c r="O22" s="149"/>
    </row>
    <row r="23" spans="1:15" ht="28.5" customHeight="1" thickBot="1" x14ac:dyDescent="0.3">
      <c r="A23" s="153"/>
      <c r="B23" s="76" t="s">
        <v>9</v>
      </c>
      <c r="C23" s="68" t="s">
        <v>10</v>
      </c>
      <c r="D23" s="147"/>
      <c r="E23" s="147"/>
      <c r="F23" s="147"/>
      <c r="G23" s="164"/>
      <c r="H23" s="158"/>
      <c r="I23" s="158"/>
      <c r="J23" s="146"/>
      <c r="K23" s="70" t="s">
        <v>57</v>
      </c>
      <c r="L23" s="70" t="s">
        <v>58</v>
      </c>
      <c r="M23" s="146"/>
      <c r="N23" s="158"/>
      <c r="O23" s="159"/>
    </row>
    <row r="24" spans="1:15" ht="78" customHeight="1" thickBot="1" x14ac:dyDescent="0.3">
      <c r="A24" s="77">
        <f>ABRIL!A26+'MAYO)'!A26+JUNIO!A26</f>
        <v>3</v>
      </c>
      <c r="B24" s="46" t="s">
        <v>81</v>
      </c>
      <c r="C24" s="79" t="s">
        <v>73</v>
      </c>
      <c r="D24" s="46" t="s">
        <v>29</v>
      </c>
      <c r="E24" s="56" t="s">
        <v>150</v>
      </c>
      <c r="F24" s="46" t="s">
        <v>155</v>
      </c>
      <c r="G24" s="62">
        <f>ABRIL!G26+'MAYO)'!G26+JUNIO!G26</f>
        <v>48</v>
      </c>
      <c r="H24" s="62">
        <f>ABRIL!H26+'MAYO)'!H26+JUNIO!H26</f>
        <v>0</v>
      </c>
      <c r="I24" s="62">
        <f>ABRIL!I26+'MAYO)'!I26+JUNIO!I26</f>
        <v>0</v>
      </c>
      <c r="J24" s="62">
        <v>0</v>
      </c>
      <c r="K24" s="55">
        <f>ABRIL!K26+'MAYO)'!K26+JUNIO!K26</f>
        <v>11900</v>
      </c>
      <c r="L24" s="137">
        <f>ABRIL!L26+'MAYO)'!L26+JUNIO!L26</f>
        <v>48897.19</v>
      </c>
      <c r="M24" s="138">
        <f>ABRIL!M26+'MAYO)'!M26+JUNIO!M26</f>
        <v>30392</v>
      </c>
      <c r="N24" s="138">
        <f>ABRIL!N26+'MAYO)'!N26+JUNIO!N26</f>
        <v>48800</v>
      </c>
      <c r="O24" s="139">
        <f t="shared" ref="O24:O27" si="2">M24+N24</f>
        <v>79192</v>
      </c>
    </row>
    <row r="25" spans="1:15" ht="66" customHeight="1" thickBot="1" x14ac:dyDescent="0.3">
      <c r="A25" s="77">
        <f>ABRIL!A27+'MAYO)'!A27+JUNIO!A27</f>
        <v>3</v>
      </c>
      <c r="B25" s="46" t="s">
        <v>151</v>
      </c>
      <c r="C25" s="46" t="s">
        <v>153</v>
      </c>
      <c r="D25" s="46" t="s">
        <v>29</v>
      </c>
      <c r="E25" s="46" t="s">
        <v>156</v>
      </c>
      <c r="F25" s="46" t="s">
        <v>154</v>
      </c>
      <c r="G25" s="62">
        <f>ABRIL!G27+'MAYO)'!G27+JUNIO!G27</f>
        <v>64</v>
      </c>
      <c r="H25" s="62">
        <f>ABRIL!H27+'MAYO)'!H27+JUNIO!H27</f>
        <v>25</v>
      </c>
      <c r="I25" s="62">
        <f>ABRIL!I27+'MAYO)'!I27+JUNIO!I27</f>
        <v>5</v>
      </c>
      <c r="J25" s="62">
        <v>0</v>
      </c>
      <c r="K25" s="55">
        <f>ABRIL!K27+'MAYO)'!K27+JUNIO!K27</f>
        <v>11800</v>
      </c>
      <c r="L25" s="137">
        <f>ABRIL!L27+'MAYO)'!L27+JUNIO!L27</f>
        <v>38400</v>
      </c>
      <c r="M25" s="138">
        <f>ABRIL!M27+'MAYO)'!M27+JUNIO!M27</f>
        <v>56800</v>
      </c>
      <c r="N25" s="138">
        <f>ABRIL!N27+'MAYO)'!N27+JUNIO!N27</f>
        <v>29400</v>
      </c>
      <c r="O25" s="139">
        <f t="shared" si="2"/>
        <v>86200</v>
      </c>
    </row>
    <row r="26" spans="1:15" ht="53.25" customHeight="1" thickBot="1" x14ac:dyDescent="0.3">
      <c r="A26" s="77">
        <f>ABRIL!A28+'MAYO)'!A28+JUNIO!A28</f>
        <v>3</v>
      </c>
      <c r="B26" s="46" t="s">
        <v>152</v>
      </c>
      <c r="C26" s="46" t="s">
        <v>158</v>
      </c>
      <c r="D26" s="46" t="s">
        <v>29</v>
      </c>
      <c r="E26" s="46" t="s">
        <v>157</v>
      </c>
      <c r="F26" s="46" t="s">
        <v>77</v>
      </c>
      <c r="G26" s="62">
        <f>ABRIL!G28+'MAYO)'!G28+JUNIO!G28</f>
        <v>40</v>
      </c>
      <c r="H26" s="62">
        <f>ABRIL!H28+'MAYO)'!H28+JUNIO!H28</f>
        <v>14</v>
      </c>
      <c r="I26" s="62">
        <f>ABRIL!I28+'MAYO)'!I28+JUNIO!I28</f>
        <v>2</v>
      </c>
      <c r="J26" s="62">
        <v>0</v>
      </c>
      <c r="K26" s="55">
        <f>ABRIL!K28+'MAYO)'!K28+JUNIO!K28</f>
        <v>9200</v>
      </c>
      <c r="L26" s="137">
        <f>ABRIL!L28+'MAYO)'!L28+JUNIO!L28</f>
        <v>35550</v>
      </c>
      <c r="M26" s="138">
        <f>ABRIL!M28+'MAYO)'!M28+JUNIO!M28</f>
        <v>15576</v>
      </c>
      <c r="N26" s="138">
        <f>ABRIL!N28+'MAYO)'!N28+JUNIO!N28</f>
        <v>13000</v>
      </c>
      <c r="O26" s="139">
        <f t="shared" si="2"/>
        <v>28576</v>
      </c>
    </row>
    <row r="27" spans="1:15" ht="53.25" customHeight="1" thickBot="1" x14ac:dyDescent="0.3">
      <c r="A27" s="77">
        <f>ABRIL!A29+'MAYO)'!A29+JUNIO!A29</f>
        <v>2</v>
      </c>
      <c r="B27" s="46" t="s">
        <v>160</v>
      </c>
      <c r="C27" s="46" t="s">
        <v>159</v>
      </c>
      <c r="D27" s="46" t="s">
        <v>29</v>
      </c>
      <c r="E27" s="46" t="s">
        <v>161</v>
      </c>
      <c r="F27" s="46" t="s">
        <v>162</v>
      </c>
      <c r="G27" s="62">
        <f>ABRIL!G29+'MAYO)'!G29+JUNIO!G29</f>
        <v>24</v>
      </c>
      <c r="H27" s="62">
        <f>ABRIL!H29+'MAYO)'!H29+JUNIO!H29</f>
        <v>0</v>
      </c>
      <c r="I27" s="62">
        <f>ABRIL!I29+'MAYO)'!I29+JUNIO!I29</f>
        <v>0</v>
      </c>
      <c r="J27" s="62">
        <v>0</v>
      </c>
      <c r="K27" s="55">
        <f>ABRIL!K29+'MAYO)'!K29+JUNIO!K29</f>
        <v>9400</v>
      </c>
      <c r="L27" s="137">
        <f>ABRIL!L29+'MAYO)'!L29+JUNIO!L29</f>
        <v>36711.15</v>
      </c>
      <c r="M27" s="138">
        <f>ABRIL!M29+'MAYO)'!M29+JUNIO!M29</f>
        <v>1514.97</v>
      </c>
      <c r="N27" s="138">
        <f>ABRIL!N29+'MAYO)'!N29+JUNIO!N29</f>
        <v>14000</v>
      </c>
      <c r="O27" s="139">
        <f t="shared" si="2"/>
        <v>15514.97</v>
      </c>
    </row>
    <row r="28" spans="1:15" ht="15.75" thickBot="1" x14ac:dyDescent="0.3">
      <c r="A28" s="77">
        <f>SUM(A24:A27)</f>
        <v>11</v>
      </c>
      <c r="B28" s="166" t="s">
        <v>11</v>
      </c>
      <c r="C28" s="167"/>
      <c r="D28" s="167"/>
      <c r="E28" s="167"/>
      <c r="F28" s="168"/>
      <c r="G28" s="38">
        <f t="shared" ref="G28:O28" si="3">SUM(G24:G27)</f>
        <v>176</v>
      </c>
      <c r="H28" s="38">
        <f t="shared" si="3"/>
        <v>39</v>
      </c>
      <c r="I28" s="38">
        <f t="shared" si="3"/>
        <v>7</v>
      </c>
      <c r="J28" s="38">
        <f t="shared" si="3"/>
        <v>0</v>
      </c>
      <c r="K28" s="120">
        <f t="shared" si="3"/>
        <v>42300</v>
      </c>
      <c r="L28" s="120">
        <f t="shared" si="3"/>
        <v>159558.34</v>
      </c>
      <c r="M28" s="120">
        <f t="shared" si="3"/>
        <v>104282.97</v>
      </c>
      <c r="N28" s="120">
        <f t="shared" si="3"/>
        <v>105200</v>
      </c>
      <c r="O28" s="120">
        <f t="shared" si="3"/>
        <v>209482.97</v>
      </c>
    </row>
    <row r="29" spans="1:15" ht="15.75" thickBot="1" x14ac:dyDescent="0.3">
      <c r="A29" s="169" t="s">
        <v>12</v>
      </c>
      <c r="B29" s="170"/>
      <c r="C29" s="170"/>
      <c r="D29" s="170"/>
      <c r="E29" s="170"/>
      <c r="F29" s="170"/>
      <c r="G29" s="171"/>
      <c r="H29" s="39"/>
      <c r="I29" s="39"/>
      <c r="J29" s="40"/>
      <c r="K29" s="40"/>
      <c r="L29" s="40"/>
      <c r="M29" s="40">
        <v>0</v>
      </c>
      <c r="N29" s="40">
        <f>0.1*-N28</f>
        <v>-10520</v>
      </c>
      <c r="O29" s="41">
        <f>SUM(N29:N29)</f>
        <v>-10520</v>
      </c>
    </row>
    <row r="30" spans="1:15" ht="15.75" thickBot="1" x14ac:dyDescent="0.3">
      <c r="A30" s="166" t="s">
        <v>15</v>
      </c>
      <c r="B30" s="167"/>
      <c r="C30" s="167"/>
      <c r="D30" s="167"/>
      <c r="E30" s="167"/>
      <c r="F30" s="167"/>
      <c r="G30" s="168"/>
      <c r="H30" s="42"/>
      <c r="I30" s="42"/>
      <c r="J30" s="40"/>
      <c r="K30" s="40"/>
      <c r="L30" s="40"/>
      <c r="M30" s="40">
        <f>SUM(M28:M29)</f>
        <v>104282.97</v>
      </c>
      <c r="N30" s="33">
        <f>+N28-N29</f>
        <v>115720</v>
      </c>
      <c r="O30" s="33">
        <f>+O28-O29</f>
        <v>220002.97</v>
      </c>
    </row>
    <row r="31" spans="1:15" x14ac:dyDescent="0.25">
      <c r="A31" s="14"/>
      <c r="B31" s="14"/>
      <c r="C31" s="14"/>
      <c r="D31" s="14"/>
      <c r="E31" s="14"/>
      <c r="F31" s="14"/>
      <c r="G31" s="14"/>
      <c r="H31" s="15"/>
      <c r="I31" s="15"/>
      <c r="J31" s="16"/>
      <c r="K31" s="16"/>
      <c r="L31" s="16"/>
      <c r="M31" s="16"/>
      <c r="N31" s="16"/>
      <c r="O31" s="17"/>
    </row>
    <row r="32" spans="1:15" ht="15.75" customHeight="1" thickBot="1" x14ac:dyDescent="0.3">
      <c r="A32" s="163" t="s">
        <v>35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0"/>
      <c r="O32" s="10"/>
    </row>
    <row r="33" spans="1:15" ht="23.25" customHeight="1" thickBot="1" x14ac:dyDescent="0.3">
      <c r="A33" s="152" t="s">
        <v>3</v>
      </c>
      <c r="B33" s="143" t="s">
        <v>4</v>
      </c>
      <c r="C33" s="144"/>
      <c r="D33" s="145" t="s">
        <v>5</v>
      </c>
      <c r="E33" s="145" t="s">
        <v>6</v>
      </c>
      <c r="F33" s="145" t="s">
        <v>7</v>
      </c>
      <c r="G33" s="145" t="s">
        <v>33</v>
      </c>
      <c r="H33" s="143" t="s">
        <v>24</v>
      </c>
      <c r="I33" s="144"/>
      <c r="J33" s="145" t="s">
        <v>47</v>
      </c>
      <c r="K33" s="69"/>
      <c r="L33" s="69"/>
      <c r="M33" s="145" t="s">
        <v>8</v>
      </c>
      <c r="N33" s="145" t="s">
        <v>27</v>
      </c>
      <c r="O33" s="148" t="s">
        <v>34</v>
      </c>
    </row>
    <row r="34" spans="1:15" ht="2.25" customHeight="1" thickBot="1" x14ac:dyDescent="0.3">
      <c r="A34" s="153"/>
      <c r="B34" s="154"/>
      <c r="C34" s="155"/>
      <c r="D34" s="156"/>
      <c r="E34" s="156"/>
      <c r="F34" s="156"/>
      <c r="G34" s="156"/>
      <c r="H34" s="145" t="s">
        <v>25</v>
      </c>
      <c r="I34" s="145" t="s">
        <v>26</v>
      </c>
      <c r="J34" s="146"/>
      <c r="K34" s="72"/>
      <c r="L34" s="72"/>
      <c r="M34" s="146"/>
      <c r="N34" s="147"/>
      <c r="O34" s="149"/>
    </row>
    <row r="35" spans="1:15" ht="28.5" customHeight="1" thickBot="1" x14ac:dyDescent="0.3">
      <c r="A35" s="153"/>
      <c r="B35" s="69" t="s">
        <v>9</v>
      </c>
      <c r="C35" s="68" t="s">
        <v>10</v>
      </c>
      <c r="D35" s="164"/>
      <c r="E35" s="164"/>
      <c r="F35" s="164"/>
      <c r="G35" s="164"/>
      <c r="H35" s="158"/>
      <c r="I35" s="158"/>
      <c r="J35" s="165"/>
      <c r="K35" s="70" t="s">
        <v>57</v>
      </c>
      <c r="L35" s="70" t="s">
        <v>58</v>
      </c>
      <c r="M35" s="146"/>
      <c r="N35" s="158"/>
      <c r="O35" s="159"/>
    </row>
    <row r="36" spans="1:15" ht="102" customHeight="1" thickBot="1" x14ac:dyDescent="0.3">
      <c r="A36" s="74">
        <f>ABRIL!A38+'MAYO)'!A38+JUNIO!A38</f>
        <v>3</v>
      </c>
      <c r="B36" s="67" t="s">
        <v>135</v>
      </c>
      <c r="C36" s="100" t="s">
        <v>136</v>
      </c>
      <c r="D36" s="46" t="s">
        <v>22</v>
      </c>
      <c r="E36" s="135" t="s">
        <v>134</v>
      </c>
      <c r="F36" s="136" t="s">
        <v>137</v>
      </c>
      <c r="G36" s="62">
        <f>ABRIL!G38+'MAYO)'!G38+JUNIO!G38</f>
        <v>22</v>
      </c>
      <c r="H36" s="62">
        <f>ABRIL!H38+'MAYO)'!H38+JUNIO!H38</f>
        <v>9</v>
      </c>
      <c r="I36" s="62">
        <f>ABRIL!I38+'MAYO)'!I38+JUNIO!I38</f>
        <v>0</v>
      </c>
      <c r="J36" s="54"/>
      <c r="K36" s="55">
        <f>ABRIL!K38+'MAYO)'!K38+JUNIO!K38</f>
        <v>12450</v>
      </c>
      <c r="L36" s="55">
        <f>ABRIL!L38+'MAYO)'!L38+JUNIO!L38</f>
        <v>12900</v>
      </c>
      <c r="M36" s="62">
        <f>ABRIL!M38+'MAYO)'!M38+JUNIO!M38</f>
        <v>0</v>
      </c>
      <c r="N36" s="138">
        <f>ABRIL!N38+'MAYO)'!N38+JUNIO!N38</f>
        <v>20800</v>
      </c>
      <c r="O36" s="138">
        <f>M36+N36</f>
        <v>20800</v>
      </c>
    </row>
    <row r="37" spans="1:15" ht="13.5" customHeight="1" thickBot="1" x14ac:dyDescent="0.3">
      <c r="A37" s="77">
        <f>SUM(A36:A36)</f>
        <v>3</v>
      </c>
      <c r="B37" s="166" t="s">
        <v>11</v>
      </c>
      <c r="C37" s="167"/>
      <c r="D37" s="167"/>
      <c r="E37" s="167"/>
      <c r="F37" s="168"/>
      <c r="G37" s="38">
        <f t="shared" ref="G37:O37" si="4">SUM(G36:G36)</f>
        <v>22</v>
      </c>
      <c r="H37" s="38">
        <f t="shared" si="4"/>
        <v>9</v>
      </c>
      <c r="I37" s="38">
        <f t="shared" si="4"/>
        <v>0</v>
      </c>
      <c r="J37" s="38">
        <f t="shared" si="4"/>
        <v>0</v>
      </c>
      <c r="K37" s="38">
        <f t="shared" si="4"/>
        <v>12450</v>
      </c>
      <c r="L37" s="38">
        <f t="shared" si="4"/>
        <v>12900</v>
      </c>
      <c r="M37" s="38">
        <f t="shared" si="4"/>
        <v>0</v>
      </c>
      <c r="N37" s="120">
        <f t="shared" si="4"/>
        <v>20800</v>
      </c>
      <c r="O37" s="120">
        <f t="shared" si="4"/>
        <v>20800</v>
      </c>
    </row>
    <row r="38" spans="1:15" ht="13.5" customHeight="1" thickBot="1" x14ac:dyDescent="0.3">
      <c r="A38" s="169" t="s">
        <v>12</v>
      </c>
      <c r="B38" s="170"/>
      <c r="C38" s="170"/>
      <c r="D38" s="170"/>
      <c r="E38" s="170"/>
      <c r="F38" s="170"/>
      <c r="G38" s="171"/>
      <c r="H38" s="20"/>
      <c r="I38" s="20"/>
      <c r="J38" s="19"/>
      <c r="K38" s="19"/>
      <c r="L38" s="19"/>
      <c r="M38" s="40">
        <v>0</v>
      </c>
      <c r="N38" s="40">
        <f>-0.1*N37</f>
        <v>-2080</v>
      </c>
      <c r="O38" s="41">
        <f>SUM(N38:N38)</f>
        <v>-2080</v>
      </c>
    </row>
    <row r="39" spans="1:15" ht="14.25" customHeight="1" thickBot="1" x14ac:dyDescent="0.3">
      <c r="A39" s="166" t="s">
        <v>15</v>
      </c>
      <c r="B39" s="167"/>
      <c r="C39" s="167"/>
      <c r="D39" s="167"/>
      <c r="E39" s="167"/>
      <c r="F39" s="167"/>
      <c r="G39" s="168"/>
      <c r="H39" s="21"/>
      <c r="I39" s="21"/>
      <c r="J39" s="19"/>
      <c r="K39" s="19"/>
      <c r="L39" s="19"/>
      <c r="M39" s="40">
        <f>SUM(M37:M38)</f>
        <v>0</v>
      </c>
      <c r="N39" s="33">
        <f>+N37-N38</f>
        <v>22880</v>
      </c>
      <c r="O39" s="33">
        <f>+O37-O38</f>
        <v>22880</v>
      </c>
    </row>
    <row r="40" spans="1:15" ht="14.25" customHeight="1" x14ac:dyDescent="0.25">
      <c r="A40" s="6"/>
      <c r="B40" s="6"/>
      <c r="C40" s="6"/>
      <c r="D40" s="6"/>
      <c r="E40" s="6"/>
      <c r="F40" s="6"/>
      <c r="G40" s="6"/>
      <c r="H40" s="15"/>
      <c r="I40" s="15"/>
      <c r="J40" s="16"/>
      <c r="K40" s="16"/>
      <c r="L40" s="16"/>
      <c r="M40" s="7"/>
      <c r="N40" s="7"/>
      <c r="O40" s="7"/>
    </row>
    <row r="41" spans="1:15" x14ac:dyDescent="0.25">
      <c r="A41" s="6"/>
      <c r="B41" s="6"/>
      <c r="C41" s="6"/>
      <c r="D41" s="6"/>
      <c r="E41" s="6"/>
      <c r="F41" s="6"/>
      <c r="G41" s="6"/>
      <c r="H41" s="5"/>
      <c r="I41" s="5"/>
      <c r="J41" s="7"/>
      <c r="K41" s="7"/>
      <c r="L41" s="7"/>
      <c r="M41" s="7"/>
      <c r="N41" s="7"/>
      <c r="O41" s="8"/>
    </row>
    <row r="42" spans="1:15" ht="15.75" thickBot="1" x14ac:dyDescent="0.3">
      <c r="A42" s="151" t="s">
        <v>39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</row>
    <row r="43" spans="1:15" ht="24.75" customHeight="1" thickBot="1" x14ac:dyDescent="0.3">
      <c r="A43" s="152" t="s">
        <v>3</v>
      </c>
      <c r="B43" s="143" t="s">
        <v>4</v>
      </c>
      <c r="C43" s="144"/>
      <c r="D43" s="145" t="s">
        <v>5</v>
      </c>
      <c r="E43" s="145" t="s">
        <v>6</v>
      </c>
      <c r="F43" s="145" t="s">
        <v>7</v>
      </c>
      <c r="G43" s="145" t="s">
        <v>28</v>
      </c>
      <c r="H43" s="143" t="s">
        <v>24</v>
      </c>
      <c r="I43" s="144"/>
      <c r="J43" s="145" t="s">
        <v>47</v>
      </c>
      <c r="K43" s="69"/>
      <c r="L43" s="69"/>
      <c r="M43" s="145" t="s">
        <v>8</v>
      </c>
      <c r="N43" s="145" t="s">
        <v>27</v>
      </c>
      <c r="O43" s="148" t="s">
        <v>37</v>
      </c>
    </row>
    <row r="44" spans="1:15" ht="15.75" thickBot="1" x14ac:dyDescent="0.3">
      <c r="A44" s="153"/>
      <c r="B44" s="154"/>
      <c r="C44" s="155"/>
      <c r="D44" s="147"/>
      <c r="E44" s="147"/>
      <c r="F44" s="147"/>
      <c r="G44" s="156"/>
      <c r="H44" s="145" t="s">
        <v>25</v>
      </c>
      <c r="I44" s="145" t="s">
        <v>26</v>
      </c>
      <c r="J44" s="146"/>
      <c r="K44" s="72"/>
      <c r="L44" s="72"/>
      <c r="M44" s="146"/>
      <c r="N44" s="147"/>
      <c r="O44" s="149"/>
    </row>
    <row r="45" spans="1:15" ht="27.75" customHeight="1" thickBot="1" x14ac:dyDescent="0.3">
      <c r="A45" s="153"/>
      <c r="B45" s="69" t="s">
        <v>9</v>
      </c>
      <c r="C45" s="68" t="s">
        <v>10</v>
      </c>
      <c r="D45" s="147"/>
      <c r="E45" s="147"/>
      <c r="F45" s="147"/>
      <c r="G45" s="164"/>
      <c r="H45" s="158"/>
      <c r="I45" s="158"/>
      <c r="J45" s="146"/>
      <c r="K45" s="70" t="s">
        <v>57</v>
      </c>
      <c r="L45" s="70" t="s">
        <v>58</v>
      </c>
      <c r="M45" s="146"/>
      <c r="N45" s="158"/>
      <c r="O45" s="159"/>
    </row>
    <row r="46" spans="1:15" ht="35.25" customHeight="1" thickBot="1" x14ac:dyDescent="0.3">
      <c r="A46" s="75">
        <f>ABRIL!A48+'MAYO)'!A48+JUNIO!A48</f>
        <v>0</v>
      </c>
      <c r="B46" s="29"/>
      <c r="C46" s="29"/>
      <c r="D46" s="29" t="s">
        <v>38</v>
      </c>
      <c r="E46" s="47"/>
      <c r="F46" s="47"/>
      <c r="G46" s="62">
        <f>ABRIL!G48+'MAYO)'!G48+JUNIO!G48</f>
        <v>0</v>
      </c>
      <c r="H46" s="62">
        <f>ABRIL!H48+'MAYO)'!H48+JUNIO!H48</f>
        <v>0</v>
      </c>
      <c r="I46" s="62">
        <f>ABRIL!I48+'MAYO)'!I48+JUNIO!I48</f>
        <v>0</v>
      </c>
      <c r="J46" s="48">
        <v>0</v>
      </c>
      <c r="K46" s="55">
        <f>ABRIL!K48+'MAYO)'!K48+JUNIO!K48</f>
        <v>0</v>
      </c>
      <c r="L46" s="55">
        <f>ABRIL!L48+'MAYO)'!L48+JUNIO!L48</f>
        <v>0</v>
      </c>
      <c r="M46" s="62">
        <f>ABRIL!M48+'MAYO)'!M48+JUNIO!M48</f>
        <v>0</v>
      </c>
      <c r="N46" s="62">
        <f>ABRIL!N48+'MAYO)'!N48+JUNIO!N48</f>
        <v>0</v>
      </c>
      <c r="O46" s="54">
        <f t="shared" ref="O46" si="5">M46+N46</f>
        <v>0</v>
      </c>
    </row>
    <row r="47" spans="1:15" ht="35.25" customHeight="1" thickBot="1" x14ac:dyDescent="0.3">
      <c r="A47" s="75"/>
      <c r="B47" s="29"/>
      <c r="C47" s="29"/>
      <c r="D47" s="29" t="s">
        <v>38</v>
      </c>
      <c r="E47" s="47"/>
      <c r="F47" s="47"/>
      <c r="G47" s="62"/>
      <c r="H47" s="62"/>
      <c r="I47" s="62"/>
      <c r="J47" s="48"/>
      <c r="K47" s="55"/>
      <c r="L47" s="55"/>
      <c r="M47" s="62"/>
      <c r="N47" s="62"/>
      <c r="O47" s="54"/>
    </row>
    <row r="48" spans="1:15" ht="18.75" customHeight="1" thickBot="1" x14ac:dyDescent="0.3">
      <c r="A48" s="75">
        <f>SUM(A46:A47)</f>
        <v>0</v>
      </c>
      <c r="B48" s="160" t="s">
        <v>11</v>
      </c>
      <c r="C48" s="160"/>
      <c r="D48" s="160"/>
      <c r="E48" s="160"/>
      <c r="F48" s="160"/>
      <c r="G48" s="43"/>
      <c r="H48" s="43"/>
      <c r="I48" s="43"/>
      <c r="J48" s="43"/>
      <c r="K48" s="43"/>
      <c r="L48" s="43"/>
      <c r="M48" s="43"/>
      <c r="N48" s="43"/>
      <c r="O48" s="43"/>
    </row>
    <row r="49" spans="1:15" ht="15" customHeight="1" thickBot="1" x14ac:dyDescent="0.3">
      <c r="A49" s="161" t="s">
        <v>12</v>
      </c>
      <c r="B49" s="162"/>
      <c r="C49" s="162"/>
      <c r="D49" s="162"/>
      <c r="E49" s="162"/>
      <c r="F49" s="162"/>
      <c r="G49" s="162"/>
      <c r="H49" s="25"/>
      <c r="I49" s="25"/>
      <c r="J49" s="26"/>
      <c r="K49" s="26"/>
      <c r="L49" s="26"/>
      <c r="M49" s="33">
        <v>0</v>
      </c>
      <c r="N49" s="33">
        <f>N48*-0.1</f>
        <v>0</v>
      </c>
      <c r="O49" s="33">
        <f>N49</f>
        <v>0</v>
      </c>
    </row>
    <row r="50" spans="1:15" ht="17.25" customHeight="1" thickBot="1" x14ac:dyDescent="0.3">
      <c r="A50" s="160" t="s">
        <v>13</v>
      </c>
      <c r="B50" s="160"/>
      <c r="C50" s="160"/>
      <c r="D50" s="160"/>
      <c r="E50" s="160"/>
      <c r="F50" s="160"/>
      <c r="G50" s="160"/>
      <c r="H50" s="27"/>
      <c r="I50" s="27"/>
      <c r="J50" s="28"/>
      <c r="K50" s="28"/>
      <c r="L50" s="28"/>
      <c r="M50" s="33">
        <f>SUM(M48:M49)</f>
        <v>0</v>
      </c>
      <c r="N50" s="33">
        <f>+N48-N49</f>
        <v>0</v>
      </c>
      <c r="O50" s="33">
        <f>O49+O48</f>
        <v>0</v>
      </c>
    </row>
    <row r="51" spans="1:15" ht="17.25" customHeight="1" thickBot="1" x14ac:dyDescent="0.3">
      <c r="A51" s="5"/>
      <c r="B51" s="5"/>
      <c r="C51" s="5"/>
      <c r="D51" s="5"/>
      <c r="E51" s="5"/>
      <c r="F51" s="5"/>
      <c r="G51" s="5"/>
      <c r="H51" s="44"/>
      <c r="I51" s="44"/>
      <c r="J51" s="45"/>
      <c r="K51" s="45"/>
      <c r="L51" s="45"/>
      <c r="M51" s="23"/>
      <c r="N51" s="23"/>
      <c r="O51" s="23"/>
    </row>
    <row r="52" spans="1:15" ht="27.75" customHeight="1" thickBot="1" x14ac:dyDescent="0.3">
      <c r="A52" s="172" t="s">
        <v>16</v>
      </c>
      <c r="B52" s="172"/>
      <c r="C52" s="172"/>
      <c r="D52" s="172" t="s">
        <v>49</v>
      </c>
      <c r="E52" s="172"/>
      <c r="F52" s="172" t="s">
        <v>163</v>
      </c>
      <c r="G52" s="172"/>
      <c r="H52" s="44"/>
      <c r="I52" s="44"/>
      <c r="J52" s="45"/>
      <c r="K52" s="45"/>
      <c r="L52" s="45"/>
      <c r="M52" s="23"/>
      <c r="N52" s="23"/>
      <c r="O52" s="23"/>
    </row>
    <row r="53" spans="1:15" ht="27.75" customHeight="1" thickBot="1" x14ac:dyDescent="0.3">
      <c r="A53" s="179" t="s">
        <v>40</v>
      </c>
      <c r="B53" s="179"/>
      <c r="C53" s="179"/>
      <c r="D53" s="180">
        <v>8000000</v>
      </c>
      <c r="E53" s="180"/>
      <c r="F53" s="180">
        <f>JUNIO!F58+'MAYO)'!F58+ABRIL!F58</f>
        <v>907469.15</v>
      </c>
      <c r="G53" s="180"/>
      <c r="H53" s="44"/>
      <c r="I53" s="44"/>
      <c r="J53" s="45"/>
      <c r="K53" s="45"/>
      <c r="L53" s="45"/>
      <c r="M53" s="23"/>
      <c r="N53" s="23"/>
      <c r="O53" s="23"/>
    </row>
    <row r="54" spans="1:15" ht="20.100000000000001" customHeight="1" thickBot="1" x14ac:dyDescent="0.3">
      <c r="A54" s="179" t="s">
        <v>17</v>
      </c>
      <c r="B54" s="179"/>
      <c r="C54" s="179"/>
      <c r="D54" s="181">
        <v>30</v>
      </c>
      <c r="E54" s="181"/>
      <c r="F54" s="178">
        <f>JUNIO!F59+'MAYO)'!F59+ABRIL!F59</f>
        <v>2</v>
      </c>
      <c r="G54" s="178"/>
      <c r="H54" s="5"/>
      <c r="I54" s="5"/>
      <c r="J54" s="7"/>
      <c r="K54" s="7"/>
      <c r="L54" s="7"/>
      <c r="M54" s="7"/>
      <c r="N54" s="7"/>
      <c r="O54" s="8"/>
    </row>
    <row r="55" spans="1:15" ht="31.5" customHeight="1" thickBot="1" x14ac:dyDescent="0.3">
      <c r="A55" s="173" t="s">
        <v>52</v>
      </c>
      <c r="B55" s="174"/>
      <c r="C55" s="175"/>
      <c r="D55" s="176">
        <v>60</v>
      </c>
      <c r="E55" s="177"/>
      <c r="F55" s="178">
        <f>ABRIL!F60+'MAYO)'!F60+JUNIO!F60</f>
        <v>24</v>
      </c>
      <c r="G55" s="178"/>
      <c r="H55" s="5"/>
      <c r="I55" s="5"/>
      <c r="J55" s="7"/>
      <c r="K55" s="7"/>
      <c r="L55" s="7"/>
      <c r="M55" s="7"/>
      <c r="N55" s="7"/>
      <c r="O55" s="8"/>
    </row>
    <row r="56" spans="1:15" ht="20.100000000000001" customHeight="1" thickBot="1" x14ac:dyDescent="0.3">
      <c r="A56" s="179" t="s">
        <v>18</v>
      </c>
      <c r="B56" s="179"/>
      <c r="C56" s="179"/>
      <c r="D56" s="178">
        <v>1223</v>
      </c>
      <c r="E56" s="178"/>
      <c r="F56" s="178">
        <f>JUNIO!F61+'MAYO)'!F61+ABRIL!F61</f>
        <v>136</v>
      </c>
      <c r="G56" s="178"/>
      <c r="H56" s="5"/>
      <c r="I56" s="5"/>
      <c r="J56" s="7"/>
      <c r="K56" s="7"/>
      <c r="L56" s="7"/>
      <c r="M56" s="7"/>
      <c r="N56" s="7"/>
      <c r="O56" s="8"/>
    </row>
    <row r="57" spans="1:15" ht="20.100000000000001" customHeight="1" thickBot="1" x14ac:dyDescent="0.3">
      <c r="A57" s="179" t="s">
        <v>46</v>
      </c>
      <c r="B57" s="179"/>
      <c r="C57" s="179"/>
      <c r="D57" s="178">
        <v>320</v>
      </c>
      <c r="E57" s="178"/>
      <c r="F57" s="178">
        <f>JUNIO!F62+'MAYO)'!F62+ABRIL!F62</f>
        <v>306</v>
      </c>
      <c r="G57" s="178"/>
      <c r="H57" s="5"/>
      <c r="I57" s="5"/>
      <c r="J57" s="7"/>
      <c r="K57" s="7"/>
      <c r="L57" s="7"/>
      <c r="M57" s="7"/>
      <c r="N57" s="7"/>
      <c r="O57" s="8"/>
    </row>
    <row r="58" spans="1:15" ht="20.100000000000001" customHeight="1" thickBot="1" x14ac:dyDescent="0.3">
      <c r="A58" s="182" t="s">
        <v>19</v>
      </c>
      <c r="B58" s="182"/>
      <c r="C58" s="182"/>
      <c r="D58" s="180">
        <v>2000000</v>
      </c>
      <c r="E58" s="180"/>
      <c r="F58" s="180">
        <f>JUNIO!F63+'MAYO)'!F63+ABRIL!F63</f>
        <v>318157.96999999997</v>
      </c>
      <c r="G58" s="180"/>
      <c r="H58" s="9" t="s">
        <v>14</v>
      </c>
      <c r="I58" s="5"/>
      <c r="J58" s="7"/>
      <c r="K58" s="7"/>
      <c r="L58" s="7"/>
      <c r="M58" s="24"/>
      <c r="N58" s="7"/>
      <c r="O58" s="8"/>
    </row>
    <row r="59" spans="1:15" ht="20.100000000000001" customHeight="1" thickBot="1" x14ac:dyDescent="0.3">
      <c r="A59" s="182" t="s">
        <v>20</v>
      </c>
      <c r="B59" s="182"/>
      <c r="C59" s="182"/>
      <c r="D59" s="180">
        <f>6000000-D60</f>
        <v>4000000</v>
      </c>
      <c r="E59" s="180"/>
      <c r="F59" s="180">
        <f>JUNIO!F64+'MAYO)'!F64+ABRIL!F64</f>
        <v>212600</v>
      </c>
      <c r="G59" s="180"/>
      <c r="H59" s="5"/>
      <c r="I59" s="5"/>
      <c r="J59" s="7"/>
      <c r="K59" s="7"/>
      <c r="L59" s="7"/>
      <c r="M59" s="7"/>
      <c r="N59" s="7"/>
      <c r="O59" s="8"/>
    </row>
    <row r="60" spans="1:15" ht="20.100000000000001" customHeight="1" thickBot="1" x14ac:dyDescent="0.3">
      <c r="A60" s="182" t="s">
        <v>21</v>
      </c>
      <c r="B60" s="182"/>
      <c r="C60" s="182"/>
      <c r="D60" s="180">
        <f>D53*0.25</f>
        <v>2000000</v>
      </c>
      <c r="E60" s="180"/>
      <c r="F60" s="180">
        <f>JUNIO!F65+'MAYO)'!F65+ABRIL!F65</f>
        <v>23340</v>
      </c>
      <c r="G60" s="180"/>
      <c r="H60" s="9" t="s">
        <v>14</v>
      </c>
      <c r="I60" s="5"/>
      <c r="J60" s="7"/>
      <c r="K60" s="7"/>
      <c r="L60" s="7"/>
      <c r="M60" s="7"/>
      <c r="N60" s="7"/>
      <c r="O60" s="8"/>
    </row>
    <row r="61" spans="1:15" ht="20.100000000000001" customHeight="1" thickBot="1" x14ac:dyDescent="0.3">
      <c r="A61" s="185" t="s">
        <v>36</v>
      </c>
      <c r="B61" s="185"/>
      <c r="C61" s="185"/>
      <c r="D61" s="186">
        <f>+D58+D59+D60</f>
        <v>8000000</v>
      </c>
      <c r="E61" s="186"/>
      <c r="F61" s="186">
        <f>F58+F59+F60</f>
        <v>554097.97</v>
      </c>
      <c r="G61" s="186"/>
      <c r="H61" s="9" t="s">
        <v>14</v>
      </c>
      <c r="I61" s="9" t="s">
        <v>14</v>
      </c>
      <c r="J61" s="7"/>
      <c r="K61" s="7"/>
      <c r="L61" s="7"/>
      <c r="M61" s="7"/>
      <c r="N61" s="7"/>
      <c r="O61" s="8"/>
    </row>
    <row r="62" spans="1:15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60" t="s">
        <v>14</v>
      </c>
      <c r="J62" s="1"/>
      <c r="K62" s="1"/>
      <c r="L62" s="1"/>
      <c r="M62" s="1"/>
      <c r="N62" s="1"/>
      <c r="O62" s="1"/>
    </row>
    <row r="63" spans="1:15" x14ac:dyDescent="0.25">
      <c r="A63" s="1"/>
      <c r="B63" s="187" t="s">
        <v>41</v>
      </c>
      <c r="C63" s="187"/>
      <c r="D63" s="187"/>
      <c r="E63" s="184" t="s">
        <v>42</v>
      </c>
      <c r="F63" s="184"/>
      <c r="G63" s="184"/>
      <c r="I63" s="1"/>
      <c r="J63" s="1"/>
      <c r="K63" s="1"/>
      <c r="L63" s="1"/>
      <c r="M63" s="1"/>
      <c r="N63" s="1"/>
      <c r="O63" s="1"/>
    </row>
    <row r="64" spans="1:15" ht="14.25" customHeight="1" x14ac:dyDescent="0.25">
      <c r="A64" s="1"/>
      <c r="B64" s="50"/>
      <c r="C64" s="50"/>
      <c r="D64" s="50"/>
      <c r="E64" s="49"/>
      <c r="F64" s="50"/>
      <c r="G64" s="51"/>
      <c r="H64" s="50"/>
      <c r="I64" s="1"/>
      <c r="J64" s="1"/>
      <c r="K64" s="1"/>
      <c r="L64" s="1"/>
      <c r="M64" s="1"/>
      <c r="N64" s="1"/>
      <c r="O64" s="1"/>
    </row>
    <row r="65" spans="1:15" ht="14.25" customHeight="1" x14ac:dyDescent="0.25">
      <c r="A65" s="1"/>
      <c r="B65" s="50"/>
      <c r="C65" s="50"/>
      <c r="D65" s="50"/>
      <c r="E65" s="49"/>
      <c r="F65" s="50"/>
      <c r="G65" s="51"/>
      <c r="H65" s="50"/>
      <c r="I65" s="1"/>
      <c r="J65" s="1"/>
      <c r="K65" s="1"/>
      <c r="L65" s="1"/>
      <c r="M65" s="1"/>
      <c r="N65" s="1"/>
      <c r="O65" s="1"/>
    </row>
    <row r="66" spans="1:15" ht="14.25" customHeight="1" x14ac:dyDescent="0.25">
      <c r="A66" s="1"/>
      <c r="B66" s="50"/>
      <c r="C66" s="50"/>
      <c r="D66" s="50"/>
      <c r="E66" s="49"/>
      <c r="F66" s="50"/>
      <c r="G66" s="51"/>
      <c r="H66" s="50"/>
      <c r="I66" s="1"/>
      <c r="J66" s="1"/>
      <c r="K66" s="1"/>
      <c r="L66" s="1"/>
      <c r="M66" s="1"/>
      <c r="N66" s="1"/>
      <c r="O66" s="1"/>
    </row>
    <row r="67" spans="1:15" x14ac:dyDescent="0.25">
      <c r="A67" s="1"/>
      <c r="B67" s="50"/>
      <c r="C67" s="50"/>
      <c r="D67" s="50"/>
      <c r="E67" s="49"/>
      <c r="F67" s="50"/>
      <c r="G67" s="51"/>
      <c r="H67" s="50"/>
      <c r="I67" s="1"/>
      <c r="J67" s="1"/>
      <c r="K67" s="1"/>
      <c r="L67" s="1"/>
      <c r="M67" s="1"/>
      <c r="N67" s="1"/>
      <c r="O67" s="1"/>
    </row>
    <row r="68" spans="1:15" x14ac:dyDescent="0.25">
      <c r="A68" s="1"/>
      <c r="B68" s="188" t="s">
        <v>48</v>
      </c>
      <c r="C68" s="188"/>
      <c r="D68" s="188"/>
      <c r="E68" s="189" t="s">
        <v>43</v>
      </c>
      <c r="F68" s="189"/>
      <c r="G68" s="189"/>
      <c r="H68" s="61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183" t="s">
        <v>51</v>
      </c>
      <c r="C69" s="183"/>
      <c r="D69" s="183"/>
      <c r="E69" s="184" t="s">
        <v>44</v>
      </c>
      <c r="F69" s="184"/>
      <c r="G69" s="184"/>
      <c r="H69" s="50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</sheetData>
  <sheetProtection formatCells="0" formatColumns="0" formatRows="0" insertColumns="0" insertRows="0" insertHyperlinks="0" deleteColumns="0" deleteRows="0"/>
  <mergeCells count="108">
    <mergeCell ref="B69:D69"/>
    <mergeCell ref="E69:G69"/>
    <mergeCell ref="E63:G63"/>
    <mergeCell ref="A61:C61"/>
    <mergeCell ref="D61:E61"/>
    <mergeCell ref="F61:G61"/>
    <mergeCell ref="B63:D63"/>
    <mergeCell ref="B68:D68"/>
    <mergeCell ref="E68:G68"/>
    <mergeCell ref="A59:C59"/>
    <mergeCell ref="D59:E59"/>
    <mergeCell ref="F59:G59"/>
    <mergeCell ref="A60:C60"/>
    <mergeCell ref="D60:E60"/>
    <mergeCell ref="F60:G60"/>
    <mergeCell ref="A57:C57"/>
    <mergeCell ref="D57:E57"/>
    <mergeCell ref="F57:G57"/>
    <mergeCell ref="A58:C58"/>
    <mergeCell ref="D58:E58"/>
    <mergeCell ref="F58:G58"/>
    <mergeCell ref="A55:C55"/>
    <mergeCell ref="D55:E55"/>
    <mergeCell ref="F55:G55"/>
    <mergeCell ref="A56:C56"/>
    <mergeCell ref="D56:E56"/>
    <mergeCell ref="F56:G56"/>
    <mergeCell ref="A53:C53"/>
    <mergeCell ref="D53:E53"/>
    <mergeCell ref="F53:G53"/>
    <mergeCell ref="A54:C54"/>
    <mergeCell ref="D54:E54"/>
    <mergeCell ref="F54:G54"/>
    <mergeCell ref="B48:F48"/>
    <mergeCell ref="A49:G49"/>
    <mergeCell ref="A50:G50"/>
    <mergeCell ref="A52:C52"/>
    <mergeCell ref="D52:E52"/>
    <mergeCell ref="F52:G52"/>
    <mergeCell ref="H43:I43"/>
    <mergeCell ref="J43:J45"/>
    <mergeCell ref="M43:M45"/>
    <mergeCell ref="N43:N45"/>
    <mergeCell ref="O43:O45"/>
    <mergeCell ref="H44:H45"/>
    <mergeCell ref="I44:I45"/>
    <mergeCell ref="B37:F37"/>
    <mergeCell ref="A38:G38"/>
    <mergeCell ref="A39:G39"/>
    <mergeCell ref="A42:O42"/>
    <mergeCell ref="A43:A45"/>
    <mergeCell ref="B43:C44"/>
    <mergeCell ref="D43:D45"/>
    <mergeCell ref="E43:E45"/>
    <mergeCell ref="F43:F45"/>
    <mergeCell ref="G43:G45"/>
    <mergeCell ref="H33:I33"/>
    <mergeCell ref="J33:J35"/>
    <mergeCell ref="M33:M35"/>
    <mergeCell ref="N33:N35"/>
    <mergeCell ref="O33:O35"/>
    <mergeCell ref="H34:H35"/>
    <mergeCell ref="I34:I35"/>
    <mergeCell ref="B28:F28"/>
    <mergeCell ref="A29:G29"/>
    <mergeCell ref="A30:G30"/>
    <mergeCell ref="A32:M32"/>
    <mergeCell ref="A33:A35"/>
    <mergeCell ref="B33:C34"/>
    <mergeCell ref="D33:D35"/>
    <mergeCell ref="E33:E35"/>
    <mergeCell ref="F33:F35"/>
    <mergeCell ref="G33:G35"/>
    <mergeCell ref="H21:I21"/>
    <mergeCell ref="J21:J23"/>
    <mergeCell ref="M21:M23"/>
    <mergeCell ref="N21:N23"/>
    <mergeCell ref="O21:O23"/>
    <mergeCell ref="H22:H23"/>
    <mergeCell ref="I22:I23"/>
    <mergeCell ref="B16:F16"/>
    <mergeCell ref="A17:G17"/>
    <mergeCell ref="A18:G18"/>
    <mergeCell ref="A20:M20"/>
    <mergeCell ref="A21:A23"/>
    <mergeCell ref="B21:C22"/>
    <mergeCell ref="D21:D23"/>
    <mergeCell ref="E21:E23"/>
    <mergeCell ref="F21:F23"/>
    <mergeCell ref="G21:G23"/>
    <mergeCell ref="A1:O1"/>
    <mergeCell ref="A3:O3"/>
    <mergeCell ref="A4:O4"/>
    <mergeCell ref="A6:O6"/>
    <mergeCell ref="H10:I10"/>
    <mergeCell ref="J10:J12"/>
    <mergeCell ref="M10:M12"/>
    <mergeCell ref="N10:N12"/>
    <mergeCell ref="O10:O12"/>
    <mergeCell ref="I11:I12"/>
    <mergeCell ref="A9:O9"/>
    <mergeCell ref="A10:A12"/>
    <mergeCell ref="B10:C11"/>
    <mergeCell ref="D10:D12"/>
    <mergeCell ref="E10:E12"/>
    <mergeCell ref="F10:F12"/>
    <mergeCell ref="G10:G12"/>
    <mergeCell ref="A8:O8"/>
  </mergeCells>
  <pageMargins left="0.7" right="0.7" top="0.75" bottom="0.75" header="0.3" footer="0.3"/>
  <pageSetup scale="53" fitToHeight="0" orientation="landscape" r:id="rId1"/>
  <rowBreaks count="1" manualBreakCount="1">
    <brk id="30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2C89-3F8E-44A5-8239-DCCF491B9098}">
  <sheetPr codeName="Hoja6"/>
  <dimension ref="A1:O132"/>
  <sheetViews>
    <sheetView topLeftCell="A4" zoomScale="90" zoomScaleNormal="90" zoomScaleSheetLayoutView="100" workbookViewId="0">
      <selection activeCell="J15" sqref="J15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3.140625" customWidth="1"/>
    <col min="7" max="7" width="11.57031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3.140625" customWidth="1"/>
  </cols>
  <sheetData>
    <row r="1" spans="1:15" ht="18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6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75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5.75" x14ac:dyDescent="0.25">
      <c r="A4" s="141" t="s">
        <v>32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6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customHeight="1" x14ac:dyDescent="0.25">
      <c r="A6" s="142" t="s">
        <v>60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 x14ac:dyDescent="0.25">
      <c r="A8" s="190" t="s">
        <v>31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3"/>
    </row>
    <row r="9" spans="1:15" ht="18" customHeight="1" x14ac:dyDescent="0.2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3"/>
    </row>
    <row r="10" spans="1:15" ht="18" customHeight="1" x14ac:dyDescent="0.25">
      <c r="A10" s="157" t="s">
        <v>54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22"/>
    </row>
    <row r="11" spans="1:15" ht="15.75" customHeight="1" thickBot="1" x14ac:dyDescent="0.3">
      <c r="A11" s="151" t="s">
        <v>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27" customHeight="1" thickBot="1" x14ac:dyDescent="0.3">
      <c r="A12" s="145" t="s">
        <v>3</v>
      </c>
      <c r="B12" s="143" t="s">
        <v>4</v>
      </c>
      <c r="C12" s="144"/>
      <c r="D12" s="145" t="s">
        <v>5</v>
      </c>
      <c r="E12" s="145" t="s">
        <v>6</v>
      </c>
      <c r="F12" s="145" t="s">
        <v>7</v>
      </c>
      <c r="G12" s="145" t="s">
        <v>28</v>
      </c>
      <c r="H12" s="191" t="s">
        <v>24</v>
      </c>
      <c r="I12" s="192"/>
      <c r="J12" s="145" t="s">
        <v>47</v>
      </c>
      <c r="K12" s="69"/>
      <c r="L12" s="69"/>
      <c r="M12" s="145" t="s">
        <v>8</v>
      </c>
      <c r="N12" s="145" t="s">
        <v>27</v>
      </c>
      <c r="O12" s="145" t="s">
        <v>34</v>
      </c>
    </row>
    <row r="13" spans="1:15" ht="2.25" customHeight="1" thickBot="1" x14ac:dyDescent="0.3">
      <c r="A13" s="147"/>
      <c r="B13" s="154"/>
      <c r="C13" s="155"/>
      <c r="D13" s="147"/>
      <c r="E13" s="147"/>
      <c r="F13" s="147"/>
      <c r="G13" s="147"/>
      <c r="H13" s="71" t="s">
        <v>14</v>
      </c>
      <c r="I13" s="145" t="s">
        <v>26</v>
      </c>
      <c r="J13" s="147"/>
      <c r="K13" s="72"/>
      <c r="L13" s="72"/>
      <c r="M13" s="147"/>
      <c r="N13" s="147"/>
      <c r="O13" s="147"/>
    </row>
    <row r="14" spans="1:15" ht="26.25" thickBot="1" x14ac:dyDescent="0.3">
      <c r="A14" s="158"/>
      <c r="B14" s="69" t="s">
        <v>9</v>
      </c>
      <c r="C14" s="68" t="s">
        <v>10</v>
      </c>
      <c r="D14" s="158"/>
      <c r="E14" s="158"/>
      <c r="F14" s="158"/>
      <c r="G14" s="158"/>
      <c r="H14" s="73" t="s">
        <v>25</v>
      </c>
      <c r="I14" s="158"/>
      <c r="J14" s="158"/>
      <c r="K14" s="70" t="s">
        <v>57</v>
      </c>
      <c r="L14" s="70" t="s">
        <v>58</v>
      </c>
      <c r="M14" s="158"/>
      <c r="N14" s="158"/>
      <c r="O14" s="158"/>
    </row>
    <row r="15" spans="1:15" ht="61.5" customHeight="1" thickBot="1" x14ac:dyDescent="0.3">
      <c r="A15" s="74">
        <v>1</v>
      </c>
      <c r="B15" s="29" t="s">
        <v>62</v>
      </c>
      <c r="C15" s="79" t="s">
        <v>63</v>
      </c>
      <c r="D15" s="80" t="s">
        <v>23</v>
      </c>
      <c r="E15" s="81" t="s">
        <v>64</v>
      </c>
      <c r="F15" s="82" t="s">
        <v>65</v>
      </c>
      <c r="G15" s="83">
        <v>16</v>
      </c>
      <c r="H15" s="83">
        <v>2</v>
      </c>
      <c r="I15" s="83">
        <v>0</v>
      </c>
      <c r="J15" s="84">
        <v>450100</v>
      </c>
      <c r="K15" s="85">
        <v>8500</v>
      </c>
      <c r="L15" s="85">
        <v>4300</v>
      </c>
      <c r="M15" s="85">
        <v>0</v>
      </c>
      <c r="N15" s="84"/>
      <c r="O15" s="84">
        <v>0</v>
      </c>
    </row>
    <row r="16" spans="1:15" ht="57.75" customHeight="1" thickBot="1" x14ac:dyDescent="0.3">
      <c r="A16" s="78">
        <v>1</v>
      </c>
      <c r="B16" s="29" t="s">
        <v>66</v>
      </c>
      <c r="C16" s="79" t="s">
        <v>67</v>
      </c>
      <c r="D16" s="29" t="s">
        <v>50</v>
      </c>
      <c r="E16" s="86" t="s">
        <v>68</v>
      </c>
      <c r="F16" s="29" t="s">
        <v>69</v>
      </c>
      <c r="G16" s="31">
        <v>8</v>
      </c>
      <c r="H16" s="31">
        <v>6</v>
      </c>
      <c r="I16" s="31">
        <v>0</v>
      </c>
      <c r="J16" s="30">
        <v>439600</v>
      </c>
      <c r="K16" s="64">
        <v>4250</v>
      </c>
      <c r="L16" s="64">
        <v>2800</v>
      </c>
      <c r="M16" s="64">
        <v>0</v>
      </c>
      <c r="N16" s="30">
        <v>11200</v>
      </c>
      <c r="O16" s="30">
        <v>11200</v>
      </c>
    </row>
    <row r="17" spans="1:15" ht="63" customHeight="1" thickBot="1" x14ac:dyDescent="0.3">
      <c r="A17" s="78">
        <v>1</v>
      </c>
      <c r="B17" s="29" t="s">
        <v>70</v>
      </c>
      <c r="C17" s="87" t="s">
        <v>71</v>
      </c>
      <c r="D17" s="88" t="s">
        <v>50</v>
      </c>
      <c r="E17" s="89" t="s">
        <v>72</v>
      </c>
      <c r="F17" s="29" t="s">
        <v>69</v>
      </c>
      <c r="G17" s="90">
        <v>8</v>
      </c>
      <c r="H17" s="90">
        <v>6</v>
      </c>
      <c r="I17" s="90">
        <v>0</v>
      </c>
      <c r="J17" s="91">
        <v>419000</v>
      </c>
      <c r="K17" s="92">
        <v>4250</v>
      </c>
      <c r="L17" s="91">
        <v>2800</v>
      </c>
      <c r="M17" s="64">
        <v>0</v>
      </c>
      <c r="N17" s="30">
        <v>11200</v>
      </c>
      <c r="O17" s="30">
        <v>11200</v>
      </c>
    </row>
    <row r="18" spans="1:15" ht="15.75" customHeight="1" thickBot="1" x14ac:dyDescent="0.3">
      <c r="A18" s="75">
        <f>SUM(A15:A17)</f>
        <v>3</v>
      </c>
      <c r="B18" s="160" t="s">
        <v>11</v>
      </c>
      <c r="C18" s="160"/>
      <c r="D18" s="160"/>
      <c r="E18" s="160"/>
      <c r="F18" s="160"/>
      <c r="G18" s="32">
        <f t="shared" ref="G18:O18" si="0">SUM(G15:G17)</f>
        <v>32</v>
      </c>
      <c r="H18" s="32">
        <f t="shared" si="0"/>
        <v>14</v>
      </c>
      <c r="I18" s="32">
        <f t="shared" si="0"/>
        <v>0</v>
      </c>
      <c r="J18" s="115">
        <f t="shared" si="0"/>
        <v>1308700</v>
      </c>
      <c r="K18" s="115">
        <f t="shared" si="0"/>
        <v>17000</v>
      </c>
      <c r="L18" s="115">
        <f t="shared" si="0"/>
        <v>9900</v>
      </c>
      <c r="M18" s="115">
        <f t="shared" si="0"/>
        <v>0</v>
      </c>
      <c r="N18" s="115">
        <f t="shared" si="0"/>
        <v>22400</v>
      </c>
      <c r="O18" s="116">
        <f t="shared" si="0"/>
        <v>22400</v>
      </c>
    </row>
    <row r="19" spans="1:15" ht="15.75" customHeight="1" thickBot="1" x14ac:dyDescent="0.3">
      <c r="A19" s="161" t="s">
        <v>12</v>
      </c>
      <c r="B19" s="162"/>
      <c r="C19" s="162"/>
      <c r="D19" s="162"/>
      <c r="E19" s="162"/>
      <c r="F19" s="162"/>
      <c r="G19" s="162"/>
      <c r="H19" s="34"/>
      <c r="I19" s="34"/>
      <c r="J19" s="117"/>
      <c r="K19" s="117"/>
      <c r="L19" s="117"/>
      <c r="M19" s="66">
        <v>0</v>
      </c>
      <c r="N19" s="66">
        <f>N18*-0.1</f>
        <v>-2240</v>
      </c>
      <c r="O19" s="118">
        <f>N19</f>
        <v>-2240</v>
      </c>
    </row>
    <row r="20" spans="1:15" ht="15.75" customHeight="1" thickBot="1" x14ac:dyDescent="0.3">
      <c r="A20" s="160" t="s">
        <v>13</v>
      </c>
      <c r="B20" s="160"/>
      <c r="C20" s="160"/>
      <c r="D20" s="160"/>
      <c r="E20" s="160"/>
      <c r="F20" s="160"/>
      <c r="G20" s="160"/>
      <c r="H20" s="36"/>
      <c r="I20" s="36"/>
      <c r="J20" s="119"/>
      <c r="K20" s="119"/>
      <c r="L20" s="119"/>
      <c r="M20" s="66">
        <f>+M18+M19</f>
        <v>0</v>
      </c>
      <c r="N20" s="66">
        <f>+N18-N19</f>
        <v>24640</v>
      </c>
      <c r="O20" s="118">
        <f>+O18-O19</f>
        <v>24640</v>
      </c>
    </row>
    <row r="21" spans="1:15" x14ac:dyDescent="0.25">
      <c r="A21" s="14"/>
      <c r="B21" s="14"/>
      <c r="C21" s="14"/>
      <c r="D21" s="14"/>
      <c r="E21" s="14"/>
      <c r="F21" s="14"/>
      <c r="G21" s="14"/>
      <c r="H21" s="15"/>
      <c r="I21" s="15"/>
      <c r="J21" s="16"/>
      <c r="K21" s="16"/>
      <c r="L21" s="16"/>
      <c r="M21" s="16"/>
      <c r="N21" s="16"/>
      <c r="O21" s="17"/>
    </row>
    <row r="22" spans="1:15" ht="16.5" customHeight="1" thickBot="1" x14ac:dyDescent="0.3">
      <c r="A22" s="163" t="s">
        <v>30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8"/>
      <c r="O22" s="18"/>
    </row>
    <row r="23" spans="1:15" ht="23.25" customHeight="1" thickBot="1" x14ac:dyDescent="0.3">
      <c r="A23" s="152" t="s">
        <v>3</v>
      </c>
      <c r="B23" s="143" t="s">
        <v>4</v>
      </c>
      <c r="C23" s="144"/>
      <c r="D23" s="145" t="s">
        <v>5</v>
      </c>
      <c r="E23" s="145" t="s">
        <v>6</v>
      </c>
      <c r="F23" s="145" t="s">
        <v>7</v>
      </c>
      <c r="G23" s="145" t="s">
        <v>33</v>
      </c>
      <c r="H23" s="143" t="s">
        <v>24</v>
      </c>
      <c r="I23" s="144"/>
      <c r="J23" s="145" t="s">
        <v>47</v>
      </c>
      <c r="K23" s="69"/>
      <c r="L23" s="69"/>
      <c r="M23" s="145" t="s">
        <v>8</v>
      </c>
      <c r="N23" s="145" t="s">
        <v>27</v>
      </c>
      <c r="O23" s="148" t="s">
        <v>34</v>
      </c>
    </row>
    <row r="24" spans="1:15" ht="0.75" customHeight="1" thickBot="1" x14ac:dyDescent="0.3">
      <c r="A24" s="153"/>
      <c r="B24" s="154"/>
      <c r="C24" s="155"/>
      <c r="D24" s="147"/>
      <c r="E24" s="147"/>
      <c r="F24" s="147"/>
      <c r="G24" s="156"/>
      <c r="H24" s="145" t="s">
        <v>25</v>
      </c>
      <c r="I24" s="145" t="s">
        <v>26</v>
      </c>
      <c r="J24" s="146"/>
      <c r="K24" s="72"/>
      <c r="L24" s="72"/>
      <c r="M24" s="146"/>
      <c r="N24" s="147"/>
      <c r="O24" s="149"/>
    </row>
    <row r="25" spans="1:15" ht="28.5" customHeight="1" thickBot="1" x14ac:dyDescent="0.3">
      <c r="A25" s="153"/>
      <c r="B25" s="76" t="s">
        <v>9</v>
      </c>
      <c r="C25" s="68" t="s">
        <v>10</v>
      </c>
      <c r="D25" s="147"/>
      <c r="E25" s="147"/>
      <c r="F25" s="147"/>
      <c r="G25" s="164"/>
      <c r="H25" s="158"/>
      <c r="I25" s="158"/>
      <c r="J25" s="146"/>
      <c r="K25" s="70" t="s">
        <v>57</v>
      </c>
      <c r="L25" s="70" t="s">
        <v>58</v>
      </c>
      <c r="M25" s="146"/>
      <c r="N25" s="158"/>
      <c r="O25" s="159"/>
    </row>
    <row r="26" spans="1:15" ht="46.5" customHeight="1" thickBot="1" x14ac:dyDescent="0.3">
      <c r="A26" s="77">
        <v>1</v>
      </c>
      <c r="B26" s="29" t="s">
        <v>81</v>
      </c>
      <c r="C26" s="79" t="s">
        <v>73</v>
      </c>
      <c r="D26" s="29" t="s">
        <v>29</v>
      </c>
      <c r="E26" s="93" t="s">
        <v>74</v>
      </c>
      <c r="F26" s="29" t="s">
        <v>75</v>
      </c>
      <c r="G26" s="94">
        <v>8</v>
      </c>
      <c r="H26" s="31">
        <v>0</v>
      </c>
      <c r="I26" s="31">
        <v>0</v>
      </c>
      <c r="J26" s="30">
        <v>500000</v>
      </c>
      <c r="K26" s="30">
        <v>0</v>
      </c>
      <c r="L26" s="95">
        <v>4750</v>
      </c>
      <c r="M26" s="30">
        <v>0</v>
      </c>
      <c r="N26" s="30">
        <v>0</v>
      </c>
      <c r="O26" s="96">
        <f>M26+N26</f>
        <v>0</v>
      </c>
    </row>
    <row r="27" spans="1:15" ht="66" customHeight="1" thickBot="1" x14ac:dyDescent="0.3">
      <c r="A27" s="77">
        <v>1</v>
      </c>
      <c r="B27" s="29" t="s">
        <v>128</v>
      </c>
      <c r="C27" s="79" t="s">
        <v>76</v>
      </c>
      <c r="D27" s="29" t="s">
        <v>29</v>
      </c>
      <c r="E27" s="93" t="s">
        <v>74</v>
      </c>
      <c r="F27" s="29" t="s">
        <v>77</v>
      </c>
      <c r="G27" s="94">
        <v>16</v>
      </c>
      <c r="H27" s="31">
        <v>0</v>
      </c>
      <c r="I27" s="31">
        <v>0</v>
      </c>
      <c r="J27" s="30">
        <v>500000</v>
      </c>
      <c r="K27" s="30">
        <v>0</v>
      </c>
      <c r="L27" s="95">
        <v>4750</v>
      </c>
      <c r="M27" s="30">
        <v>0</v>
      </c>
      <c r="N27" s="30">
        <v>0</v>
      </c>
      <c r="O27" s="96">
        <f t="shared" ref="O27:O29" si="1">M27+N27</f>
        <v>0</v>
      </c>
    </row>
    <row r="28" spans="1:15" ht="53.25" customHeight="1" thickBot="1" x14ac:dyDescent="0.3">
      <c r="A28" s="77">
        <v>1</v>
      </c>
      <c r="B28" s="29" t="s">
        <v>117</v>
      </c>
      <c r="C28" s="79" t="s">
        <v>78</v>
      </c>
      <c r="D28" s="29" t="s">
        <v>29</v>
      </c>
      <c r="E28" s="93" t="s">
        <v>79</v>
      </c>
      <c r="F28" s="29" t="s">
        <v>80</v>
      </c>
      <c r="G28" s="94">
        <v>8</v>
      </c>
      <c r="H28" s="31">
        <v>0</v>
      </c>
      <c r="I28" s="31">
        <v>0</v>
      </c>
      <c r="J28" s="30">
        <v>570000</v>
      </c>
      <c r="K28" s="30">
        <v>0</v>
      </c>
      <c r="L28" s="95">
        <v>4750</v>
      </c>
      <c r="M28" s="30">
        <v>0</v>
      </c>
      <c r="N28" s="30">
        <v>0</v>
      </c>
      <c r="O28" s="96">
        <f t="shared" si="1"/>
        <v>0</v>
      </c>
    </row>
    <row r="29" spans="1:15" ht="41.25" customHeight="1" thickBot="1" x14ac:dyDescent="0.3">
      <c r="A29" s="77">
        <v>1</v>
      </c>
      <c r="B29" s="29" t="s">
        <v>81</v>
      </c>
      <c r="C29" s="79" t="s">
        <v>73</v>
      </c>
      <c r="D29" s="29" t="s">
        <v>29</v>
      </c>
      <c r="E29" s="93" t="s">
        <v>82</v>
      </c>
      <c r="F29" s="29" t="s">
        <v>75</v>
      </c>
      <c r="G29" s="97">
        <v>8</v>
      </c>
      <c r="H29" s="31">
        <v>0</v>
      </c>
      <c r="I29" s="31">
        <v>0</v>
      </c>
      <c r="J29" s="30">
        <v>500000</v>
      </c>
      <c r="K29" s="98">
        <v>4200</v>
      </c>
      <c r="L29" s="99">
        <v>21311.15</v>
      </c>
      <c r="M29" s="30">
        <v>0</v>
      </c>
      <c r="N29" s="30">
        <v>14000</v>
      </c>
      <c r="O29" s="96">
        <f t="shared" si="1"/>
        <v>14000</v>
      </c>
    </row>
    <row r="30" spans="1:15" ht="15.75" thickBot="1" x14ac:dyDescent="0.3">
      <c r="A30" s="77">
        <f>SUM(A26:A29)</f>
        <v>4</v>
      </c>
      <c r="B30" s="166" t="s">
        <v>11</v>
      </c>
      <c r="C30" s="167"/>
      <c r="D30" s="167"/>
      <c r="E30" s="167"/>
      <c r="F30" s="168"/>
      <c r="G30" s="38">
        <f t="shared" ref="G30:O30" si="2">SUM(G26:G29)</f>
        <v>40</v>
      </c>
      <c r="H30" s="38">
        <f t="shared" si="2"/>
        <v>0</v>
      </c>
      <c r="I30" s="38">
        <f t="shared" si="2"/>
        <v>0</v>
      </c>
      <c r="J30" s="120">
        <f t="shared" si="2"/>
        <v>2070000</v>
      </c>
      <c r="K30" s="120">
        <f t="shared" si="2"/>
        <v>4200</v>
      </c>
      <c r="L30" s="120">
        <f t="shared" si="2"/>
        <v>35561.15</v>
      </c>
      <c r="M30" s="120">
        <f t="shared" si="2"/>
        <v>0</v>
      </c>
      <c r="N30" s="120">
        <f t="shared" si="2"/>
        <v>14000</v>
      </c>
      <c r="O30" s="120">
        <f t="shared" si="2"/>
        <v>14000</v>
      </c>
    </row>
    <row r="31" spans="1:15" ht="15.75" thickBot="1" x14ac:dyDescent="0.3">
      <c r="A31" s="169" t="s">
        <v>12</v>
      </c>
      <c r="B31" s="170"/>
      <c r="C31" s="170"/>
      <c r="D31" s="170"/>
      <c r="E31" s="170"/>
      <c r="F31" s="170"/>
      <c r="G31" s="171"/>
      <c r="H31" s="39"/>
      <c r="I31" s="39"/>
      <c r="J31" s="121"/>
      <c r="K31" s="121"/>
      <c r="L31" s="121"/>
      <c r="M31" s="121">
        <v>0</v>
      </c>
      <c r="N31" s="121">
        <f>0.1*-N30</f>
        <v>-1400</v>
      </c>
      <c r="O31" s="122">
        <f>SUM(N31:N31)</f>
        <v>-1400</v>
      </c>
    </row>
    <row r="32" spans="1:15" ht="15.75" thickBot="1" x14ac:dyDescent="0.3">
      <c r="A32" s="166" t="s">
        <v>15</v>
      </c>
      <c r="B32" s="167"/>
      <c r="C32" s="167"/>
      <c r="D32" s="167"/>
      <c r="E32" s="167"/>
      <c r="F32" s="167"/>
      <c r="G32" s="168"/>
      <c r="H32" s="42"/>
      <c r="I32" s="42"/>
      <c r="J32" s="121"/>
      <c r="K32" s="121"/>
      <c r="L32" s="121"/>
      <c r="M32" s="121">
        <f>SUM(M30:M31)</f>
        <v>0</v>
      </c>
      <c r="N32" s="66">
        <f>+N30-N31</f>
        <v>15400</v>
      </c>
      <c r="O32" s="66">
        <f>+O30-O31</f>
        <v>15400</v>
      </c>
    </row>
    <row r="33" spans="1:15" x14ac:dyDescent="0.25">
      <c r="A33" s="14"/>
      <c r="B33" s="14"/>
      <c r="C33" s="14"/>
      <c r="D33" s="14"/>
      <c r="E33" s="14"/>
      <c r="F33" s="14"/>
      <c r="G33" s="14"/>
      <c r="H33" s="15"/>
      <c r="I33" s="15"/>
      <c r="J33" s="16"/>
      <c r="K33" s="16"/>
      <c r="L33" s="16"/>
      <c r="M33" s="16"/>
      <c r="N33" s="16"/>
      <c r="O33" s="17"/>
    </row>
    <row r="34" spans="1:15" ht="15.75" customHeight="1" thickBot="1" x14ac:dyDescent="0.3">
      <c r="A34" s="163" t="s">
        <v>35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0"/>
      <c r="O34" s="10"/>
    </row>
    <row r="35" spans="1:15" ht="23.25" customHeight="1" thickBot="1" x14ac:dyDescent="0.3">
      <c r="A35" s="152" t="s">
        <v>3</v>
      </c>
      <c r="B35" s="143" t="s">
        <v>4</v>
      </c>
      <c r="C35" s="144"/>
      <c r="D35" s="145" t="s">
        <v>5</v>
      </c>
      <c r="E35" s="145" t="s">
        <v>6</v>
      </c>
      <c r="F35" s="145" t="s">
        <v>7</v>
      </c>
      <c r="G35" s="145" t="s">
        <v>33</v>
      </c>
      <c r="H35" s="143" t="s">
        <v>24</v>
      </c>
      <c r="I35" s="144"/>
      <c r="J35" s="145" t="s">
        <v>47</v>
      </c>
      <c r="K35" s="69"/>
      <c r="L35" s="69"/>
      <c r="M35" s="145" t="s">
        <v>8</v>
      </c>
      <c r="N35" s="145" t="s">
        <v>27</v>
      </c>
      <c r="O35" s="148" t="s">
        <v>34</v>
      </c>
    </row>
    <row r="36" spans="1:15" ht="2.25" customHeight="1" thickBot="1" x14ac:dyDescent="0.3">
      <c r="A36" s="153"/>
      <c r="B36" s="154"/>
      <c r="C36" s="155"/>
      <c r="D36" s="156"/>
      <c r="E36" s="156"/>
      <c r="F36" s="156"/>
      <c r="G36" s="156"/>
      <c r="H36" s="145" t="s">
        <v>25</v>
      </c>
      <c r="I36" s="145" t="s">
        <v>26</v>
      </c>
      <c r="J36" s="146"/>
      <c r="K36" s="72"/>
      <c r="L36" s="72"/>
      <c r="M36" s="146"/>
      <c r="N36" s="147"/>
      <c r="O36" s="149"/>
    </row>
    <row r="37" spans="1:15" ht="28.5" customHeight="1" thickBot="1" x14ac:dyDescent="0.3">
      <c r="A37" s="153"/>
      <c r="B37" s="69" t="s">
        <v>9</v>
      </c>
      <c r="C37" s="68" t="s">
        <v>10</v>
      </c>
      <c r="D37" s="164"/>
      <c r="E37" s="164"/>
      <c r="F37" s="164"/>
      <c r="G37" s="164"/>
      <c r="H37" s="158"/>
      <c r="I37" s="158"/>
      <c r="J37" s="165"/>
      <c r="K37" s="70" t="s">
        <v>57</v>
      </c>
      <c r="L37" s="70" t="s">
        <v>58</v>
      </c>
      <c r="M37" s="146"/>
      <c r="N37" s="158"/>
      <c r="O37" s="159"/>
    </row>
    <row r="38" spans="1:15" ht="55.5" customHeight="1" thickBot="1" x14ac:dyDescent="0.3">
      <c r="A38" s="78">
        <v>1</v>
      </c>
      <c r="B38" s="67" t="s">
        <v>83</v>
      </c>
      <c r="C38" s="100" t="s">
        <v>84</v>
      </c>
      <c r="D38" s="67" t="s">
        <v>22</v>
      </c>
      <c r="E38" s="101" t="s">
        <v>85</v>
      </c>
      <c r="F38" s="67" t="s">
        <v>86</v>
      </c>
      <c r="G38" s="67">
        <v>8</v>
      </c>
      <c r="H38" s="67">
        <v>2</v>
      </c>
      <c r="I38" s="67">
        <v>0</v>
      </c>
      <c r="J38" s="30">
        <v>570000</v>
      </c>
      <c r="K38" s="102">
        <v>4250</v>
      </c>
      <c r="L38" s="102">
        <v>2650</v>
      </c>
      <c r="M38" s="102">
        <v>0</v>
      </c>
      <c r="N38" s="103">
        <v>10400</v>
      </c>
      <c r="O38" s="103">
        <f>SUM(M38:N38)</f>
        <v>10400</v>
      </c>
    </row>
    <row r="39" spans="1:15" ht="13.5" customHeight="1" thickBot="1" x14ac:dyDescent="0.3">
      <c r="A39" s="77">
        <f>SUM(A38:A38)</f>
        <v>1</v>
      </c>
      <c r="B39" s="166" t="s">
        <v>11</v>
      </c>
      <c r="C39" s="167"/>
      <c r="D39" s="167"/>
      <c r="E39" s="167"/>
      <c r="F39" s="168"/>
      <c r="G39" s="38">
        <f t="shared" ref="G39:O39" si="3">SUM(G38:G38)</f>
        <v>8</v>
      </c>
      <c r="H39" s="38">
        <f t="shared" si="3"/>
        <v>2</v>
      </c>
      <c r="I39" s="38">
        <f t="shared" si="3"/>
        <v>0</v>
      </c>
      <c r="J39" s="120">
        <f t="shared" si="3"/>
        <v>570000</v>
      </c>
      <c r="K39" s="120">
        <f t="shared" si="3"/>
        <v>4250</v>
      </c>
      <c r="L39" s="120">
        <f t="shared" si="3"/>
        <v>2650</v>
      </c>
      <c r="M39" s="120">
        <f t="shared" si="3"/>
        <v>0</v>
      </c>
      <c r="N39" s="120">
        <f t="shared" si="3"/>
        <v>10400</v>
      </c>
      <c r="O39" s="120">
        <f t="shared" si="3"/>
        <v>10400</v>
      </c>
    </row>
    <row r="40" spans="1:15" ht="13.5" customHeight="1" thickBot="1" x14ac:dyDescent="0.3">
      <c r="A40" s="169" t="s">
        <v>12</v>
      </c>
      <c r="B40" s="170"/>
      <c r="C40" s="170"/>
      <c r="D40" s="170"/>
      <c r="E40" s="170"/>
      <c r="F40" s="170"/>
      <c r="G40" s="171"/>
      <c r="H40" s="20"/>
      <c r="I40" s="20"/>
      <c r="J40" s="123"/>
      <c r="K40" s="123"/>
      <c r="L40" s="123"/>
      <c r="M40" s="121">
        <v>0</v>
      </c>
      <c r="N40" s="121">
        <f>-0.1*N39</f>
        <v>-1040</v>
      </c>
      <c r="O40" s="122">
        <f>SUM(N40:N40)</f>
        <v>-1040</v>
      </c>
    </row>
    <row r="41" spans="1:15" ht="14.25" customHeight="1" thickBot="1" x14ac:dyDescent="0.3">
      <c r="A41" s="166" t="s">
        <v>15</v>
      </c>
      <c r="B41" s="167"/>
      <c r="C41" s="167"/>
      <c r="D41" s="167"/>
      <c r="E41" s="167"/>
      <c r="F41" s="167"/>
      <c r="G41" s="168"/>
      <c r="H41" s="21"/>
      <c r="I41" s="21"/>
      <c r="J41" s="123"/>
      <c r="K41" s="123"/>
      <c r="L41" s="123"/>
      <c r="M41" s="121">
        <f>SUM(M39:M40)</f>
        <v>0</v>
      </c>
      <c r="N41" s="66">
        <f>+N39-N40</f>
        <v>11440</v>
      </c>
      <c r="O41" s="66">
        <f>+O39-O40</f>
        <v>11440</v>
      </c>
    </row>
    <row r="42" spans="1:15" ht="14.25" customHeight="1" x14ac:dyDescent="0.25">
      <c r="A42" s="6"/>
      <c r="B42" s="6"/>
      <c r="C42" s="6"/>
      <c r="D42" s="6"/>
      <c r="E42" s="6"/>
      <c r="F42" s="6"/>
      <c r="G42" s="6"/>
      <c r="H42" s="15"/>
      <c r="I42" s="15"/>
      <c r="J42" s="16"/>
      <c r="K42" s="16"/>
      <c r="L42" s="16"/>
      <c r="M42" s="7"/>
      <c r="N42" s="7"/>
      <c r="O42" s="7"/>
    </row>
    <row r="43" spans="1:15" x14ac:dyDescent="0.25">
      <c r="A43" s="6"/>
      <c r="B43" s="6"/>
      <c r="C43" s="6"/>
      <c r="D43" s="6"/>
      <c r="E43" s="6"/>
      <c r="F43" s="6"/>
      <c r="G43" s="6"/>
      <c r="H43" s="5"/>
      <c r="I43" s="5"/>
      <c r="J43" s="7"/>
      <c r="K43" s="7"/>
      <c r="L43" s="7"/>
      <c r="M43" s="7"/>
      <c r="N43" s="7"/>
      <c r="O43" s="8"/>
    </row>
    <row r="44" spans="1:15" ht="15.75" thickBot="1" x14ac:dyDescent="0.3">
      <c r="A44" s="151" t="s">
        <v>39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15" ht="24.75" customHeight="1" thickBot="1" x14ac:dyDescent="0.3">
      <c r="A45" s="152" t="s">
        <v>3</v>
      </c>
      <c r="B45" s="143" t="s">
        <v>4</v>
      </c>
      <c r="C45" s="144"/>
      <c r="D45" s="145" t="s">
        <v>5</v>
      </c>
      <c r="E45" s="145" t="s">
        <v>6</v>
      </c>
      <c r="F45" s="145" t="s">
        <v>7</v>
      </c>
      <c r="G45" s="145" t="s">
        <v>28</v>
      </c>
      <c r="H45" s="143" t="s">
        <v>24</v>
      </c>
      <c r="I45" s="144"/>
      <c r="J45" s="145" t="s">
        <v>47</v>
      </c>
      <c r="K45" s="69"/>
      <c r="L45" s="69"/>
      <c r="M45" s="145" t="s">
        <v>8</v>
      </c>
      <c r="N45" s="145" t="s">
        <v>27</v>
      </c>
      <c r="O45" s="148" t="s">
        <v>37</v>
      </c>
    </row>
    <row r="46" spans="1:15" ht="15.75" thickBot="1" x14ac:dyDescent="0.3">
      <c r="A46" s="153"/>
      <c r="B46" s="154"/>
      <c r="C46" s="155"/>
      <c r="D46" s="147"/>
      <c r="E46" s="147"/>
      <c r="F46" s="147"/>
      <c r="G46" s="156"/>
      <c r="H46" s="145" t="s">
        <v>25</v>
      </c>
      <c r="I46" s="145" t="s">
        <v>26</v>
      </c>
      <c r="J46" s="146"/>
      <c r="K46" s="72"/>
      <c r="L46" s="72"/>
      <c r="M46" s="146"/>
      <c r="N46" s="147"/>
      <c r="O46" s="149"/>
    </row>
    <row r="47" spans="1:15" ht="27.75" customHeight="1" thickBot="1" x14ac:dyDescent="0.3">
      <c r="A47" s="153"/>
      <c r="B47" s="69" t="s">
        <v>9</v>
      </c>
      <c r="C47" s="68" t="s">
        <v>10</v>
      </c>
      <c r="D47" s="147"/>
      <c r="E47" s="147"/>
      <c r="F47" s="147"/>
      <c r="G47" s="164"/>
      <c r="H47" s="158"/>
      <c r="I47" s="158"/>
      <c r="J47" s="146"/>
      <c r="K47" s="70" t="s">
        <v>57</v>
      </c>
      <c r="L47" s="70" t="s">
        <v>58</v>
      </c>
      <c r="M47" s="146"/>
      <c r="N47" s="158"/>
      <c r="O47" s="159"/>
    </row>
    <row r="48" spans="1:15" ht="35.25" customHeight="1" thickBot="1" x14ac:dyDescent="0.3">
      <c r="A48" s="75">
        <v>0</v>
      </c>
      <c r="B48" s="29"/>
      <c r="C48" s="29"/>
      <c r="D48" s="29" t="s">
        <v>38</v>
      </c>
      <c r="E48" s="47" t="s">
        <v>45</v>
      </c>
      <c r="F48" s="29"/>
      <c r="G48" s="31"/>
      <c r="H48" s="31"/>
      <c r="I48" s="31"/>
      <c r="J48" s="30"/>
      <c r="K48" s="64"/>
      <c r="L48" s="64"/>
      <c r="M48" s="64"/>
      <c r="N48" s="30"/>
      <c r="O48" s="30">
        <f t="shared" ref="O48:O52" si="4">SUM(M48:N48)</f>
        <v>0</v>
      </c>
    </row>
    <row r="49" spans="1:15" ht="35.25" customHeight="1" thickBot="1" x14ac:dyDescent="0.3">
      <c r="A49" s="75">
        <v>0</v>
      </c>
      <c r="B49" s="29"/>
      <c r="C49" s="29"/>
      <c r="D49" s="29" t="s">
        <v>38</v>
      </c>
      <c r="E49" s="29"/>
      <c r="F49" s="29"/>
      <c r="G49" s="31"/>
      <c r="H49" s="31"/>
      <c r="I49" s="31"/>
      <c r="J49" s="30"/>
      <c r="K49" s="64"/>
      <c r="L49" s="64"/>
      <c r="M49" s="64"/>
      <c r="N49" s="30"/>
      <c r="O49" s="30">
        <f t="shared" si="4"/>
        <v>0</v>
      </c>
    </row>
    <row r="50" spans="1:15" ht="35.25" customHeight="1" thickBot="1" x14ac:dyDescent="0.3">
      <c r="A50" s="75"/>
      <c r="B50" s="47"/>
      <c r="C50" s="47"/>
      <c r="D50" s="29"/>
      <c r="E50" s="47"/>
      <c r="F50" s="47"/>
      <c r="G50" s="46"/>
      <c r="H50" s="46"/>
      <c r="I50" s="29"/>
      <c r="J50" s="48"/>
      <c r="K50" s="48"/>
      <c r="L50" s="48"/>
      <c r="M50" s="48"/>
      <c r="N50" s="48"/>
      <c r="O50" s="30">
        <f t="shared" si="4"/>
        <v>0</v>
      </c>
    </row>
    <row r="51" spans="1:15" ht="35.25" customHeight="1" thickBot="1" x14ac:dyDescent="0.3">
      <c r="A51" s="75"/>
      <c r="B51" s="47"/>
      <c r="C51" s="47"/>
      <c r="D51" s="29"/>
      <c r="E51" s="47"/>
      <c r="F51" s="47"/>
      <c r="G51" s="46"/>
      <c r="H51" s="46"/>
      <c r="I51" s="29"/>
      <c r="J51" s="48"/>
      <c r="K51" s="48"/>
      <c r="L51" s="48"/>
      <c r="M51" s="48"/>
      <c r="N51" s="48"/>
      <c r="O51" s="30">
        <f t="shared" si="4"/>
        <v>0</v>
      </c>
    </row>
    <row r="52" spans="1:15" ht="35.25" customHeight="1" thickBot="1" x14ac:dyDescent="0.3">
      <c r="A52" s="75"/>
      <c r="B52" s="47"/>
      <c r="C52" s="47"/>
      <c r="D52" s="29"/>
      <c r="E52" s="47"/>
      <c r="F52" s="47"/>
      <c r="G52" s="46"/>
      <c r="H52" s="46"/>
      <c r="I52" s="29"/>
      <c r="J52" s="48"/>
      <c r="K52" s="48"/>
      <c r="L52" s="48"/>
      <c r="M52" s="48"/>
      <c r="N52" s="48"/>
      <c r="O52" s="30">
        <f t="shared" si="4"/>
        <v>0</v>
      </c>
    </row>
    <row r="53" spans="1:15" ht="18.75" customHeight="1" thickBot="1" x14ac:dyDescent="0.3">
      <c r="A53" s="75">
        <f>SUM(A48:A52)</f>
        <v>0</v>
      </c>
      <c r="B53" s="160" t="s">
        <v>11</v>
      </c>
      <c r="C53" s="160"/>
      <c r="D53" s="160"/>
      <c r="E53" s="160"/>
      <c r="F53" s="160"/>
      <c r="G53" s="43">
        <f>SUM(G48:G52)</f>
        <v>0</v>
      </c>
      <c r="H53" s="43">
        <f t="shared" ref="H53:N53" si="5">SUM(H48:H52)</f>
        <v>0</v>
      </c>
      <c r="I53" s="43">
        <f t="shared" si="5"/>
        <v>0</v>
      </c>
      <c r="J53" s="65">
        <f t="shared" si="5"/>
        <v>0</v>
      </c>
      <c r="K53" s="65">
        <f t="shared" si="5"/>
        <v>0</v>
      </c>
      <c r="L53" s="65">
        <f t="shared" si="5"/>
        <v>0</v>
      </c>
      <c r="M53" s="65">
        <f t="shared" si="5"/>
        <v>0</v>
      </c>
      <c r="N53" s="65">
        <f t="shared" si="5"/>
        <v>0</v>
      </c>
      <c r="O53" s="66">
        <f t="shared" ref="O53" si="6">SUM(O48:O48)</f>
        <v>0</v>
      </c>
    </row>
    <row r="54" spans="1:15" ht="15" customHeight="1" thickBot="1" x14ac:dyDescent="0.3">
      <c r="A54" s="161" t="s">
        <v>12</v>
      </c>
      <c r="B54" s="162"/>
      <c r="C54" s="162"/>
      <c r="D54" s="162"/>
      <c r="E54" s="162"/>
      <c r="F54" s="162"/>
      <c r="G54" s="162"/>
      <c r="H54" s="25"/>
      <c r="I54" s="25"/>
      <c r="J54" s="26"/>
      <c r="K54" s="26"/>
      <c r="L54" s="26"/>
      <c r="M54" s="33">
        <v>0</v>
      </c>
      <c r="N54" s="33">
        <f>N53*-0.1</f>
        <v>0</v>
      </c>
      <c r="O54" s="33">
        <f>N54</f>
        <v>0</v>
      </c>
    </row>
    <row r="55" spans="1:15" ht="17.25" customHeight="1" thickBot="1" x14ac:dyDescent="0.3">
      <c r="A55" s="160" t="s">
        <v>13</v>
      </c>
      <c r="B55" s="160"/>
      <c r="C55" s="160"/>
      <c r="D55" s="160"/>
      <c r="E55" s="160"/>
      <c r="F55" s="160"/>
      <c r="G55" s="160"/>
      <c r="H55" s="27"/>
      <c r="I55" s="27"/>
      <c r="J55" s="28"/>
      <c r="K55" s="28"/>
      <c r="L55" s="28"/>
      <c r="M55" s="33">
        <f>SUM(M53:M54)</f>
        <v>0</v>
      </c>
      <c r="N55" s="33">
        <f>N53 +(N54)</f>
        <v>0</v>
      </c>
      <c r="O55" s="33">
        <f>O54+O53</f>
        <v>0</v>
      </c>
    </row>
    <row r="56" spans="1:15" ht="17.25" customHeight="1" thickBot="1" x14ac:dyDescent="0.3">
      <c r="A56" s="5"/>
      <c r="B56" s="5"/>
      <c r="C56" s="5"/>
      <c r="D56" s="5"/>
      <c r="E56" s="5"/>
      <c r="F56" s="5"/>
      <c r="G56" s="5"/>
      <c r="H56" s="44"/>
      <c r="I56" s="44"/>
      <c r="J56" s="45"/>
      <c r="K56" s="45"/>
      <c r="L56" s="45"/>
      <c r="M56" s="23"/>
      <c r="N56" s="23"/>
      <c r="O56" s="23"/>
    </row>
    <row r="57" spans="1:15" ht="27.75" customHeight="1" thickBot="1" x14ac:dyDescent="0.3">
      <c r="A57" s="172" t="s">
        <v>16</v>
      </c>
      <c r="B57" s="172"/>
      <c r="C57" s="172"/>
      <c r="D57" s="172" t="s">
        <v>49</v>
      </c>
      <c r="E57" s="172"/>
      <c r="F57" s="172" t="s">
        <v>132</v>
      </c>
      <c r="G57" s="172"/>
      <c r="H57" s="44"/>
      <c r="I57" s="44"/>
      <c r="J57" s="45"/>
      <c r="K57" s="134"/>
      <c r="L57" s="134"/>
      <c r="M57" s="23"/>
      <c r="N57" s="23"/>
      <c r="O57" s="23"/>
    </row>
    <row r="58" spans="1:15" ht="27.75" customHeight="1" thickBot="1" x14ac:dyDescent="0.3">
      <c r="A58" s="179" t="s">
        <v>40</v>
      </c>
      <c r="B58" s="179"/>
      <c r="C58" s="179"/>
      <c r="D58" s="180">
        <v>8000000</v>
      </c>
      <c r="E58" s="180"/>
      <c r="F58" s="180">
        <f>F66+K53+L53+K39+L39+K30+L30+K18+L18</f>
        <v>114641.15</v>
      </c>
      <c r="G58" s="180"/>
      <c r="H58" s="44"/>
      <c r="I58" s="44"/>
      <c r="J58" s="45"/>
      <c r="K58" s="45"/>
      <c r="L58" s="45"/>
      <c r="M58" s="23"/>
      <c r="N58" s="23"/>
      <c r="O58" s="23"/>
    </row>
    <row r="59" spans="1:15" ht="20.100000000000001" customHeight="1" thickBot="1" x14ac:dyDescent="0.3">
      <c r="A59" s="179" t="s">
        <v>17</v>
      </c>
      <c r="B59" s="179"/>
      <c r="C59" s="179"/>
      <c r="D59" s="181">
        <v>30</v>
      </c>
      <c r="E59" s="181"/>
      <c r="F59" s="160">
        <v>0</v>
      </c>
      <c r="G59" s="160"/>
      <c r="H59" s="5"/>
      <c r="I59" s="5"/>
      <c r="J59" s="7"/>
      <c r="K59" s="7"/>
      <c r="L59" s="7"/>
      <c r="M59" s="7"/>
      <c r="N59" s="7"/>
      <c r="O59" s="8"/>
    </row>
    <row r="60" spans="1:15" ht="31.5" customHeight="1" thickBot="1" x14ac:dyDescent="0.3">
      <c r="A60" s="173" t="s">
        <v>52</v>
      </c>
      <c r="B60" s="174"/>
      <c r="C60" s="175"/>
      <c r="D60" s="176">
        <v>60</v>
      </c>
      <c r="E60" s="177"/>
      <c r="F60" s="160">
        <f>A18+A30+A39+0</f>
        <v>8</v>
      </c>
      <c r="G60" s="160"/>
      <c r="H60" s="5"/>
      <c r="I60" s="5"/>
      <c r="J60" s="7"/>
      <c r="K60" s="7"/>
      <c r="L60" s="7"/>
      <c r="M60" s="7"/>
      <c r="N60" s="7"/>
      <c r="O60" s="8"/>
    </row>
    <row r="61" spans="1:15" ht="20.100000000000001" customHeight="1" thickBot="1" x14ac:dyDescent="0.3">
      <c r="A61" s="179" t="s">
        <v>18</v>
      </c>
      <c r="B61" s="179"/>
      <c r="C61" s="179"/>
      <c r="D61" s="178">
        <v>1223</v>
      </c>
      <c r="E61" s="178"/>
      <c r="F61" s="160">
        <f>(H18+I18)+(H30+I30)+(H39+I39)+(H53+I53)</f>
        <v>16</v>
      </c>
      <c r="G61" s="160"/>
      <c r="H61" s="5"/>
      <c r="I61" s="5"/>
      <c r="J61" s="7"/>
      <c r="K61" s="7"/>
      <c r="L61" s="7"/>
      <c r="M61" s="7"/>
      <c r="N61" s="7"/>
      <c r="O61" s="8"/>
    </row>
    <row r="62" spans="1:15" ht="20.100000000000001" customHeight="1" thickBot="1" x14ac:dyDescent="0.3">
      <c r="A62" s="179" t="s">
        <v>46</v>
      </c>
      <c r="B62" s="179"/>
      <c r="C62" s="179"/>
      <c r="D62" s="178">
        <v>320</v>
      </c>
      <c r="E62" s="178"/>
      <c r="F62" s="193">
        <f>G18+G30+G39+G53</f>
        <v>80</v>
      </c>
      <c r="G62" s="160"/>
      <c r="H62" s="5"/>
      <c r="I62" s="5"/>
      <c r="J62" s="7"/>
      <c r="K62" s="7"/>
      <c r="L62" s="7"/>
      <c r="M62" s="7"/>
      <c r="N62" s="7"/>
      <c r="O62" s="8"/>
    </row>
    <row r="63" spans="1:15" ht="20.100000000000001" customHeight="1" thickBot="1" x14ac:dyDescent="0.3">
      <c r="A63" s="182" t="s">
        <v>19</v>
      </c>
      <c r="B63" s="182"/>
      <c r="C63" s="182"/>
      <c r="D63" s="180">
        <v>2000000</v>
      </c>
      <c r="E63" s="180"/>
      <c r="F63" s="194">
        <f>M18+M30+M39+M55</f>
        <v>0</v>
      </c>
      <c r="G63" s="194"/>
      <c r="H63" s="9" t="s">
        <v>14</v>
      </c>
      <c r="I63" s="5"/>
      <c r="J63" s="7"/>
      <c r="K63" s="7"/>
      <c r="L63" s="7"/>
      <c r="M63" s="24"/>
      <c r="N63" s="7"/>
      <c r="O63" s="8"/>
    </row>
    <row r="64" spans="1:15" ht="20.100000000000001" customHeight="1" thickBot="1" x14ac:dyDescent="0.3">
      <c r="A64" s="182" t="s">
        <v>20</v>
      </c>
      <c r="B64" s="182"/>
      <c r="C64" s="182"/>
      <c r="D64" s="180">
        <f>6000000-D65</f>
        <v>4000000</v>
      </c>
      <c r="E64" s="180"/>
      <c r="F64" s="194">
        <f>N18+N30+N55</f>
        <v>36400</v>
      </c>
      <c r="G64" s="194"/>
      <c r="H64" s="5"/>
      <c r="I64" s="5"/>
      <c r="J64" s="7"/>
      <c r="K64" s="7"/>
      <c r="L64" s="7"/>
      <c r="M64" s="7"/>
      <c r="N64" s="7"/>
      <c r="O64" s="8"/>
    </row>
    <row r="65" spans="1:15" ht="20.100000000000001" customHeight="1" thickBot="1" x14ac:dyDescent="0.3">
      <c r="A65" s="182" t="s">
        <v>21</v>
      </c>
      <c r="B65" s="182"/>
      <c r="C65" s="182"/>
      <c r="D65" s="180">
        <f>D58*0.25</f>
        <v>2000000</v>
      </c>
      <c r="E65" s="180"/>
      <c r="F65" s="194">
        <f>-(O54+O40+O31+O19)</f>
        <v>4680</v>
      </c>
      <c r="G65" s="194"/>
      <c r="H65" s="9" t="s">
        <v>14</v>
      </c>
      <c r="I65" s="5"/>
      <c r="J65" s="7"/>
      <c r="K65" s="7"/>
      <c r="L65" s="7"/>
      <c r="M65" s="7"/>
      <c r="N65" s="7"/>
      <c r="O65" s="8"/>
    </row>
    <row r="66" spans="1:15" ht="20.100000000000001" customHeight="1" thickBot="1" x14ac:dyDescent="0.3">
      <c r="A66" s="185" t="s">
        <v>36</v>
      </c>
      <c r="B66" s="185"/>
      <c r="C66" s="185"/>
      <c r="D66" s="186">
        <f>+D63+D64+D65</f>
        <v>8000000</v>
      </c>
      <c r="E66" s="186"/>
      <c r="F66" s="186">
        <f>F63+F64+F65</f>
        <v>41080</v>
      </c>
      <c r="G66" s="186"/>
      <c r="H66" s="9" t="s">
        <v>14</v>
      </c>
      <c r="I66" s="9" t="s">
        <v>14</v>
      </c>
      <c r="J66" s="7"/>
      <c r="K66" s="7"/>
      <c r="L66" s="7"/>
      <c r="M66" s="7"/>
      <c r="N66" s="7"/>
      <c r="O66" s="8"/>
    </row>
    <row r="67" spans="1:1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60" t="s">
        <v>14</v>
      </c>
      <c r="J67" s="1"/>
      <c r="K67" s="1"/>
      <c r="L67" s="1"/>
      <c r="M67" s="1"/>
      <c r="N67" s="1"/>
      <c r="O67" s="1"/>
    </row>
    <row r="68" spans="1:15" x14ac:dyDescent="0.25">
      <c r="A68" s="1"/>
      <c r="B68" s="187"/>
      <c r="C68" s="187"/>
      <c r="D68" s="187"/>
      <c r="E68" s="59"/>
      <c r="F68" s="59"/>
      <c r="G68" s="59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50"/>
      <c r="C69" s="50"/>
      <c r="D69" s="50"/>
      <c r="E69" s="49"/>
      <c r="F69" s="50"/>
      <c r="G69" s="51"/>
      <c r="H69" s="50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50"/>
      <c r="C70" s="50"/>
      <c r="D70" s="50"/>
      <c r="E70" s="49"/>
      <c r="F70" s="50"/>
      <c r="G70" s="51"/>
      <c r="H70" s="50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88"/>
      <c r="C71" s="188"/>
      <c r="D71" s="188"/>
      <c r="E71" s="189"/>
      <c r="F71" s="189"/>
      <c r="G71" s="189"/>
      <c r="H71" s="6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83"/>
      <c r="C72" s="183"/>
      <c r="D72" s="183"/>
      <c r="E72" s="184"/>
      <c r="F72" s="184"/>
      <c r="G72" s="184"/>
      <c r="H72" s="50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</sheetData>
  <mergeCells count="108">
    <mergeCell ref="B72:D72"/>
    <mergeCell ref="E72:G72"/>
    <mergeCell ref="A66:C66"/>
    <mergeCell ref="D66:E66"/>
    <mergeCell ref="F66:G66"/>
    <mergeCell ref="B68:D68"/>
    <mergeCell ref="B71:D71"/>
    <mergeCell ref="E71:G71"/>
    <mergeCell ref="A64:C64"/>
    <mergeCell ref="D64:E64"/>
    <mergeCell ref="F64:G64"/>
    <mergeCell ref="A65:C65"/>
    <mergeCell ref="D65:E65"/>
    <mergeCell ref="F65:G65"/>
    <mergeCell ref="A62:C62"/>
    <mergeCell ref="D62:E62"/>
    <mergeCell ref="F62:G62"/>
    <mergeCell ref="A63:C63"/>
    <mergeCell ref="D63:E63"/>
    <mergeCell ref="F63:G63"/>
    <mergeCell ref="A60:C60"/>
    <mergeCell ref="D60:E60"/>
    <mergeCell ref="F60:G60"/>
    <mergeCell ref="A61:C61"/>
    <mergeCell ref="D61:E61"/>
    <mergeCell ref="F61:G61"/>
    <mergeCell ref="A58:C58"/>
    <mergeCell ref="D58:E58"/>
    <mergeCell ref="F58:G58"/>
    <mergeCell ref="A59:C59"/>
    <mergeCell ref="D59:E59"/>
    <mergeCell ref="F59:G59"/>
    <mergeCell ref="B53:F53"/>
    <mergeCell ref="A54:G54"/>
    <mergeCell ref="A55:G55"/>
    <mergeCell ref="A57:C57"/>
    <mergeCell ref="D57:E57"/>
    <mergeCell ref="F57:G57"/>
    <mergeCell ref="H45:I45"/>
    <mergeCell ref="J45:J47"/>
    <mergeCell ref="M45:M47"/>
    <mergeCell ref="N45:N47"/>
    <mergeCell ref="O45:O47"/>
    <mergeCell ref="H46:H47"/>
    <mergeCell ref="I46:I47"/>
    <mergeCell ref="B39:F39"/>
    <mergeCell ref="A40:G40"/>
    <mergeCell ref="A41:G41"/>
    <mergeCell ref="A44:O44"/>
    <mergeCell ref="A45:A47"/>
    <mergeCell ref="B45:C46"/>
    <mergeCell ref="D45:D47"/>
    <mergeCell ref="E45:E47"/>
    <mergeCell ref="F45:F47"/>
    <mergeCell ref="G45:G47"/>
    <mergeCell ref="H35:I35"/>
    <mergeCell ref="J35:J37"/>
    <mergeCell ref="M35:M37"/>
    <mergeCell ref="N35:N37"/>
    <mergeCell ref="O35:O37"/>
    <mergeCell ref="H36:H37"/>
    <mergeCell ref="I36:I37"/>
    <mergeCell ref="B30:F30"/>
    <mergeCell ref="A31:G31"/>
    <mergeCell ref="A32:G32"/>
    <mergeCell ref="A34:M34"/>
    <mergeCell ref="A35:A37"/>
    <mergeCell ref="B35:C36"/>
    <mergeCell ref="D35:D37"/>
    <mergeCell ref="E35:E37"/>
    <mergeCell ref="F35:F37"/>
    <mergeCell ref="G35:G37"/>
    <mergeCell ref="H23:I23"/>
    <mergeCell ref="J23:J25"/>
    <mergeCell ref="M23:M25"/>
    <mergeCell ref="N23:N25"/>
    <mergeCell ref="O23:O25"/>
    <mergeCell ref="H24:H25"/>
    <mergeCell ref="I24:I25"/>
    <mergeCell ref="B18:F18"/>
    <mergeCell ref="A19:G19"/>
    <mergeCell ref="A20:G20"/>
    <mergeCell ref="A22:M22"/>
    <mergeCell ref="A23:A25"/>
    <mergeCell ref="B23:C24"/>
    <mergeCell ref="D23:D25"/>
    <mergeCell ref="E23:E25"/>
    <mergeCell ref="F23:F25"/>
    <mergeCell ref="G23:G25"/>
    <mergeCell ref="A1:O1"/>
    <mergeCell ref="A3:O3"/>
    <mergeCell ref="A4:O4"/>
    <mergeCell ref="A6:O6"/>
    <mergeCell ref="A8:N9"/>
    <mergeCell ref="A10:N10"/>
    <mergeCell ref="H12:I12"/>
    <mergeCell ref="J12:J14"/>
    <mergeCell ref="M12:M14"/>
    <mergeCell ref="N12:N14"/>
    <mergeCell ref="O12:O14"/>
    <mergeCell ref="I13:I14"/>
    <mergeCell ref="A11:O11"/>
    <mergeCell ref="A12:A14"/>
    <mergeCell ref="B12:C13"/>
    <mergeCell ref="D12:D14"/>
    <mergeCell ref="E12:E14"/>
    <mergeCell ref="F12:F14"/>
    <mergeCell ref="G12:G14"/>
  </mergeCells>
  <pageMargins left="0.7" right="0.7" top="0.75" bottom="0.75" header="0.3" footer="0.3"/>
  <pageSetup scale="60" orientation="landscape" r:id="rId1"/>
  <rowBreaks count="3" manualBreakCount="3">
    <brk id="20" max="12" man="1"/>
    <brk id="32" max="12" man="1"/>
    <brk id="42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A93FD-4148-473C-A24E-A0F478EB0EE9}">
  <sheetPr codeName="Hoja5"/>
  <dimension ref="A1:O132"/>
  <sheetViews>
    <sheetView topLeftCell="A46" zoomScale="90" zoomScaleNormal="90" zoomScaleSheetLayoutView="100" workbookViewId="0">
      <selection activeCell="K66" sqref="K66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1.28515625" customWidth="1"/>
    <col min="6" max="6" width="13.140625" customWidth="1"/>
    <col min="7" max="7" width="11.57031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3.140625" customWidth="1"/>
  </cols>
  <sheetData>
    <row r="1" spans="1:15" ht="18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6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75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5.75" x14ac:dyDescent="0.25">
      <c r="A4" s="141" t="s">
        <v>32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6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customHeight="1" x14ac:dyDescent="0.25">
      <c r="A6" s="142" t="s">
        <v>60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 x14ac:dyDescent="0.25">
      <c r="A8" s="190" t="s">
        <v>31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3"/>
    </row>
    <row r="9" spans="1:15" ht="18" customHeight="1" x14ac:dyDescent="0.2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3"/>
    </row>
    <row r="10" spans="1:15" ht="18" customHeight="1" x14ac:dyDescent="0.25">
      <c r="A10" s="157" t="s">
        <v>55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22"/>
    </row>
    <row r="11" spans="1:15" ht="15.75" customHeight="1" thickBot="1" x14ac:dyDescent="0.3">
      <c r="A11" s="151" t="s">
        <v>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27" customHeight="1" thickBot="1" x14ac:dyDescent="0.3">
      <c r="A12" s="152" t="s">
        <v>3</v>
      </c>
      <c r="B12" s="143" t="s">
        <v>4</v>
      </c>
      <c r="C12" s="144"/>
      <c r="D12" s="145" t="s">
        <v>5</v>
      </c>
      <c r="E12" s="145" t="s">
        <v>6</v>
      </c>
      <c r="F12" s="145" t="s">
        <v>7</v>
      </c>
      <c r="G12" s="145" t="s">
        <v>28</v>
      </c>
      <c r="H12" s="143" t="s">
        <v>24</v>
      </c>
      <c r="I12" s="144"/>
      <c r="J12" s="145" t="s">
        <v>47</v>
      </c>
      <c r="K12" s="69"/>
      <c r="L12" s="69"/>
      <c r="M12" s="145" t="s">
        <v>8</v>
      </c>
      <c r="N12" s="145" t="s">
        <v>27</v>
      </c>
      <c r="O12" s="148" t="s">
        <v>34</v>
      </c>
    </row>
    <row r="13" spans="1:15" ht="2.25" customHeight="1" thickBot="1" x14ac:dyDescent="0.3">
      <c r="A13" s="153"/>
      <c r="B13" s="154"/>
      <c r="C13" s="155"/>
      <c r="D13" s="147"/>
      <c r="E13" s="147"/>
      <c r="F13" s="147"/>
      <c r="G13" s="156"/>
      <c r="H13" s="71" t="s">
        <v>14</v>
      </c>
      <c r="I13" s="145" t="s">
        <v>26</v>
      </c>
      <c r="J13" s="146"/>
      <c r="K13" s="72"/>
      <c r="L13" s="72"/>
      <c r="M13" s="146"/>
      <c r="N13" s="147"/>
      <c r="O13" s="149"/>
    </row>
    <row r="14" spans="1:15" ht="26.25" customHeight="1" thickBot="1" x14ac:dyDescent="0.3">
      <c r="A14" s="153"/>
      <c r="B14" s="69" t="s">
        <v>9</v>
      </c>
      <c r="C14" s="68" t="s">
        <v>10</v>
      </c>
      <c r="D14" s="147"/>
      <c r="E14" s="147"/>
      <c r="F14" s="147"/>
      <c r="G14" s="156"/>
      <c r="H14" s="73" t="s">
        <v>25</v>
      </c>
      <c r="I14" s="147"/>
      <c r="J14" s="146"/>
      <c r="K14" s="70" t="s">
        <v>57</v>
      </c>
      <c r="L14" s="70" t="s">
        <v>58</v>
      </c>
      <c r="M14" s="146"/>
      <c r="N14" s="147"/>
      <c r="O14" s="150"/>
    </row>
    <row r="15" spans="1:15" ht="126" customHeight="1" thickBot="1" x14ac:dyDescent="0.3">
      <c r="A15" s="78">
        <v>2</v>
      </c>
      <c r="B15" s="29" t="s">
        <v>87</v>
      </c>
      <c r="C15" s="29" t="s">
        <v>129</v>
      </c>
      <c r="D15" s="29" t="s">
        <v>50</v>
      </c>
      <c r="E15" s="86" t="s">
        <v>88</v>
      </c>
      <c r="F15" s="29" t="s">
        <v>89</v>
      </c>
      <c r="G15" s="31">
        <v>24</v>
      </c>
      <c r="H15" s="31">
        <v>17</v>
      </c>
      <c r="I15" s="31">
        <v>2</v>
      </c>
      <c r="J15" s="30">
        <v>428400</v>
      </c>
      <c r="K15" s="64">
        <v>20000</v>
      </c>
      <c r="L15" s="64">
        <v>5600</v>
      </c>
      <c r="M15" s="64">
        <v>33100</v>
      </c>
      <c r="N15" s="30">
        <v>33600</v>
      </c>
      <c r="O15" s="30">
        <v>33600</v>
      </c>
    </row>
    <row r="16" spans="1:15" ht="93.75" customHeight="1" thickBot="1" x14ac:dyDescent="0.3">
      <c r="A16" s="78">
        <v>1</v>
      </c>
      <c r="B16" s="29" t="s">
        <v>66</v>
      </c>
      <c r="C16" s="47" t="s">
        <v>130</v>
      </c>
      <c r="D16" s="47" t="s">
        <v>50</v>
      </c>
      <c r="E16" s="104" t="s">
        <v>90</v>
      </c>
      <c r="F16" s="47" t="s">
        <v>91</v>
      </c>
      <c r="G16" s="105">
        <v>16</v>
      </c>
      <c r="H16" s="105">
        <v>8</v>
      </c>
      <c r="I16" s="105">
        <v>0</v>
      </c>
      <c r="J16" s="106">
        <v>361700</v>
      </c>
      <c r="K16" s="64">
        <v>14606.42</v>
      </c>
      <c r="L16" s="107">
        <v>5600</v>
      </c>
      <c r="M16" s="64">
        <v>0</v>
      </c>
      <c r="N16" s="30">
        <v>11200</v>
      </c>
      <c r="O16" s="30">
        <v>11200</v>
      </c>
    </row>
    <row r="17" spans="1:15" ht="54.75" customHeight="1" thickBot="1" x14ac:dyDescent="0.3">
      <c r="A17" s="78">
        <v>1</v>
      </c>
      <c r="B17" s="29" t="s">
        <v>70</v>
      </c>
      <c r="C17" s="88" t="s">
        <v>92</v>
      </c>
      <c r="D17" s="88" t="s">
        <v>50</v>
      </c>
      <c r="E17" s="89" t="s">
        <v>93</v>
      </c>
      <c r="F17" s="88" t="s">
        <v>91</v>
      </c>
      <c r="G17" s="90">
        <v>16</v>
      </c>
      <c r="H17" s="90">
        <v>8</v>
      </c>
      <c r="I17" s="90">
        <v>0</v>
      </c>
      <c r="J17" s="91">
        <v>398200</v>
      </c>
      <c r="K17" s="92">
        <v>11500</v>
      </c>
      <c r="L17" s="91">
        <v>5600</v>
      </c>
      <c r="M17" s="108">
        <v>136750</v>
      </c>
      <c r="N17" s="30">
        <v>0</v>
      </c>
      <c r="O17" s="30">
        <v>0</v>
      </c>
    </row>
    <row r="18" spans="1:15" ht="15.75" customHeight="1" thickBot="1" x14ac:dyDescent="0.3">
      <c r="A18" s="75">
        <f>SUM(A15:A17)</f>
        <v>4</v>
      </c>
      <c r="B18" s="160" t="s">
        <v>11</v>
      </c>
      <c r="C18" s="160"/>
      <c r="D18" s="160"/>
      <c r="E18" s="160"/>
      <c r="F18" s="160"/>
      <c r="G18" s="32">
        <f t="shared" ref="G18:O18" si="0">SUM(G15:G17)</f>
        <v>56</v>
      </c>
      <c r="H18" s="32">
        <f t="shared" si="0"/>
        <v>33</v>
      </c>
      <c r="I18" s="32">
        <f t="shared" si="0"/>
        <v>2</v>
      </c>
      <c r="J18" s="115">
        <f t="shared" si="0"/>
        <v>1188300</v>
      </c>
      <c r="K18" s="115">
        <f t="shared" si="0"/>
        <v>46106.42</v>
      </c>
      <c r="L18" s="115">
        <f t="shared" si="0"/>
        <v>16800</v>
      </c>
      <c r="M18" s="115">
        <f t="shared" si="0"/>
        <v>169850</v>
      </c>
      <c r="N18" s="115">
        <f t="shared" si="0"/>
        <v>44800</v>
      </c>
      <c r="O18" s="115">
        <f t="shared" si="0"/>
        <v>44800</v>
      </c>
    </row>
    <row r="19" spans="1:15" ht="15.75" customHeight="1" thickBot="1" x14ac:dyDescent="0.3">
      <c r="A19" s="161" t="s">
        <v>12</v>
      </c>
      <c r="B19" s="162"/>
      <c r="C19" s="162"/>
      <c r="D19" s="162"/>
      <c r="E19" s="162"/>
      <c r="F19" s="162"/>
      <c r="G19" s="162"/>
      <c r="H19" s="34"/>
      <c r="I19" s="34"/>
      <c r="J19" s="117"/>
      <c r="K19" s="117"/>
      <c r="L19" s="117"/>
      <c r="M19" s="66">
        <v>0</v>
      </c>
      <c r="N19" s="66">
        <f>N18*-0.1</f>
        <v>-4480</v>
      </c>
      <c r="O19" s="118">
        <f>N19</f>
        <v>-4480</v>
      </c>
    </row>
    <row r="20" spans="1:15" ht="15.75" customHeight="1" thickBot="1" x14ac:dyDescent="0.3">
      <c r="A20" s="160" t="s">
        <v>13</v>
      </c>
      <c r="B20" s="160"/>
      <c r="C20" s="160"/>
      <c r="D20" s="160"/>
      <c r="E20" s="160"/>
      <c r="F20" s="160"/>
      <c r="G20" s="160"/>
      <c r="H20" s="36"/>
      <c r="I20" s="36"/>
      <c r="J20" s="119"/>
      <c r="K20" s="119"/>
      <c r="L20" s="119"/>
      <c r="M20" s="66">
        <f>+M18+M19</f>
        <v>169850</v>
      </c>
      <c r="N20" s="66">
        <f>+N18-N19</f>
        <v>49280</v>
      </c>
      <c r="O20" s="118">
        <f>+O18-O19</f>
        <v>49280</v>
      </c>
    </row>
    <row r="21" spans="1:15" x14ac:dyDescent="0.25">
      <c r="A21" s="14"/>
      <c r="B21" s="14"/>
      <c r="C21" s="14"/>
      <c r="D21" s="14"/>
      <c r="E21" s="14"/>
      <c r="F21" s="14"/>
      <c r="G21" s="14"/>
      <c r="H21" s="15"/>
      <c r="I21" s="15"/>
      <c r="J21" s="16"/>
      <c r="K21" s="16"/>
      <c r="L21" s="16"/>
      <c r="M21" s="16"/>
      <c r="N21" s="16"/>
      <c r="O21" s="17"/>
    </row>
    <row r="22" spans="1:15" ht="16.5" customHeight="1" thickBot="1" x14ac:dyDescent="0.3">
      <c r="A22" s="163" t="s">
        <v>30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8"/>
      <c r="O22" s="18"/>
    </row>
    <row r="23" spans="1:15" ht="23.25" customHeight="1" thickBot="1" x14ac:dyDescent="0.3">
      <c r="A23" s="152" t="s">
        <v>3</v>
      </c>
      <c r="B23" s="143" t="s">
        <v>4</v>
      </c>
      <c r="C23" s="144"/>
      <c r="D23" s="145" t="s">
        <v>5</v>
      </c>
      <c r="E23" s="145" t="s">
        <v>6</v>
      </c>
      <c r="F23" s="145" t="s">
        <v>7</v>
      </c>
      <c r="G23" s="145" t="s">
        <v>33</v>
      </c>
      <c r="H23" s="143" t="s">
        <v>24</v>
      </c>
      <c r="I23" s="144"/>
      <c r="J23" s="145" t="s">
        <v>47</v>
      </c>
      <c r="K23" s="69"/>
      <c r="L23" s="69"/>
      <c r="M23" s="145" t="s">
        <v>8</v>
      </c>
      <c r="N23" s="145" t="s">
        <v>27</v>
      </c>
      <c r="O23" s="148" t="s">
        <v>34</v>
      </c>
    </row>
    <row r="24" spans="1:15" ht="0.75" customHeight="1" thickBot="1" x14ac:dyDescent="0.3">
      <c r="A24" s="153"/>
      <c r="B24" s="154"/>
      <c r="C24" s="155"/>
      <c r="D24" s="147"/>
      <c r="E24" s="147"/>
      <c r="F24" s="147"/>
      <c r="G24" s="156"/>
      <c r="H24" s="145" t="s">
        <v>25</v>
      </c>
      <c r="I24" s="145" t="s">
        <v>26</v>
      </c>
      <c r="J24" s="146"/>
      <c r="K24" s="72"/>
      <c r="L24" s="72"/>
      <c r="M24" s="146"/>
      <c r="N24" s="147"/>
      <c r="O24" s="149"/>
    </row>
    <row r="25" spans="1:15" ht="28.5" customHeight="1" thickBot="1" x14ac:dyDescent="0.3">
      <c r="A25" s="153"/>
      <c r="B25" s="76" t="s">
        <v>9</v>
      </c>
      <c r="C25" s="68" t="s">
        <v>10</v>
      </c>
      <c r="D25" s="147"/>
      <c r="E25" s="147"/>
      <c r="F25" s="147"/>
      <c r="G25" s="164"/>
      <c r="H25" s="158"/>
      <c r="I25" s="158"/>
      <c r="J25" s="146"/>
      <c r="K25" s="70" t="s">
        <v>57</v>
      </c>
      <c r="L25" s="70" t="s">
        <v>58</v>
      </c>
      <c r="M25" s="146"/>
      <c r="N25" s="158"/>
      <c r="O25" s="159"/>
    </row>
    <row r="26" spans="1:15" ht="46.5" customHeight="1" thickBot="1" x14ac:dyDescent="0.3">
      <c r="A26" s="77">
        <v>1</v>
      </c>
      <c r="B26" s="29" t="s">
        <v>81</v>
      </c>
      <c r="C26" s="29" t="s">
        <v>94</v>
      </c>
      <c r="D26" s="29" t="s">
        <v>29</v>
      </c>
      <c r="E26" s="109" t="s">
        <v>95</v>
      </c>
      <c r="F26" s="29" t="s">
        <v>96</v>
      </c>
      <c r="G26" s="110">
        <v>24</v>
      </c>
      <c r="H26" s="31">
        <v>0</v>
      </c>
      <c r="I26" s="31">
        <v>0</v>
      </c>
      <c r="J26" s="30">
        <v>0</v>
      </c>
      <c r="K26" s="30">
        <v>6000</v>
      </c>
      <c r="L26" s="30">
        <f>15847.19+12900</f>
        <v>28747.190000000002</v>
      </c>
      <c r="M26" s="30">
        <f>26402+2800+1190</f>
        <v>30392</v>
      </c>
      <c r="N26" s="30">
        <v>34800</v>
      </c>
      <c r="O26" s="96">
        <f>M26+N26</f>
        <v>65192</v>
      </c>
    </row>
    <row r="27" spans="1:15" ht="66" customHeight="1" thickBot="1" x14ac:dyDescent="0.3">
      <c r="A27" s="77">
        <v>1</v>
      </c>
      <c r="B27" s="29" t="s">
        <v>81</v>
      </c>
      <c r="C27" s="29" t="s">
        <v>97</v>
      </c>
      <c r="D27" s="29" t="s">
        <v>29</v>
      </c>
      <c r="E27" s="29" t="s">
        <v>98</v>
      </c>
      <c r="F27" s="29" t="s">
        <v>96</v>
      </c>
      <c r="G27" s="110">
        <v>24</v>
      </c>
      <c r="H27" s="31">
        <v>0</v>
      </c>
      <c r="I27" s="31">
        <v>0</v>
      </c>
      <c r="J27" s="30">
        <v>0</v>
      </c>
      <c r="K27" s="30">
        <v>6000</v>
      </c>
      <c r="L27" s="30">
        <v>10850</v>
      </c>
      <c r="M27" s="30">
        <v>3000</v>
      </c>
      <c r="N27" s="30">
        <v>16800</v>
      </c>
      <c r="O27" s="96">
        <f t="shared" ref="O27:O28" si="1">M27+N27</f>
        <v>19800</v>
      </c>
    </row>
    <row r="28" spans="1:15" ht="53.25" customHeight="1" thickBot="1" x14ac:dyDescent="0.3">
      <c r="A28" s="77">
        <v>1</v>
      </c>
      <c r="B28" s="29" t="s">
        <v>99</v>
      </c>
      <c r="C28" s="29" t="s">
        <v>100</v>
      </c>
      <c r="D28" s="29" t="s">
        <v>29</v>
      </c>
      <c r="E28" s="29" t="s">
        <v>101</v>
      </c>
      <c r="F28" s="29" t="s">
        <v>77</v>
      </c>
      <c r="G28" s="111">
        <v>16</v>
      </c>
      <c r="H28" s="31">
        <v>0</v>
      </c>
      <c r="I28" s="31">
        <v>0</v>
      </c>
      <c r="J28" s="30">
        <v>0</v>
      </c>
      <c r="K28" s="30">
        <v>4000</v>
      </c>
      <c r="L28" s="30">
        <f>8500+6900</f>
        <v>15400</v>
      </c>
      <c r="M28" s="30">
        <v>0</v>
      </c>
      <c r="N28" s="30">
        <v>0</v>
      </c>
      <c r="O28" s="96">
        <f t="shared" si="1"/>
        <v>0</v>
      </c>
    </row>
    <row r="29" spans="1:15" ht="41.25" customHeight="1" thickBot="1" x14ac:dyDescent="0.3">
      <c r="A29" s="77"/>
      <c r="B29" s="46"/>
      <c r="C29" s="46"/>
      <c r="D29" s="46" t="s">
        <v>29</v>
      </c>
      <c r="E29" s="46"/>
      <c r="F29" s="46"/>
      <c r="G29" s="62"/>
      <c r="H29" s="62"/>
      <c r="I29" s="62"/>
      <c r="J29" s="54">
        <v>0</v>
      </c>
      <c r="K29" s="55"/>
      <c r="L29" s="55"/>
      <c r="M29" s="55"/>
      <c r="N29" s="54"/>
      <c r="O29" s="53">
        <f t="shared" ref="O29" si="2">M29+N29</f>
        <v>0</v>
      </c>
    </row>
    <row r="30" spans="1:15" ht="15.75" thickBot="1" x14ac:dyDescent="0.3">
      <c r="A30" s="77">
        <f>SUM(A26:A29)</f>
        <v>3</v>
      </c>
      <c r="B30" s="166" t="s">
        <v>11</v>
      </c>
      <c r="C30" s="167"/>
      <c r="D30" s="167"/>
      <c r="E30" s="167"/>
      <c r="F30" s="168"/>
      <c r="G30" s="38">
        <f t="shared" ref="G30:O30" si="3">SUM(G26:G29)</f>
        <v>64</v>
      </c>
      <c r="H30" s="38">
        <f t="shared" si="3"/>
        <v>0</v>
      </c>
      <c r="I30" s="38">
        <f t="shared" si="3"/>
        <v>0</v>
      </c>
      <c r="J30" s="38">
        <f t="shared" si="3"/>
        <v>0</v>
      </c>
      <c r="K30" s="120">
        <f t="shared" si="3"/>
        <v>16000</v>
      </c>
      <c r="L30" s="120">
        <f t="shared" si="3"/>
        <v>54997.19</v>
      </c>
      <c r="M30" s="120">
        <f t="shared" si="3"/>
        <v>33392</v>
      </c>
      <c r="N30" s="120">
        <f t="shared" si="3"/>
        <v>51600</v>
      </c>
      <c r="O30" s="120">
        <f t="shared" si="3"/>
        <v>84992</v>
      </c>
    </row>
    <row r="31" spans="1:15" ht="15.75" thickBot="1" x14ac:dyDescent="0.3">
      <c r="A31" s="169" t="s">
        <v>12</v>
      </c>
      <c r="B31" s="170"/>
      <c r="C31" s="170"/>
      <c r="D31" s="170"/>
      <c r="E31" s="170"/>
      <c r="F31" s="170"/>
      <c r="G31" s="171"/>
      <c r="H31" s="39"/>
      <c r="I31" s="39"/>
      <c r="J31" s="40"/>
      <c r="K31" s="121"/>
      <c r="L31" s="121"/>
      <c r="M31" s="121">
        <v>0</v>
      </c>
      <c r="N31" s="121">
        <f>0.1*-N30</f>
        <v>-5160</v>
      </c>
      <c r="O31" s="122">
        <f>SUM(N31:N31)</f>
        <v>-5160</v>
      </c>
    </row>
    <row r="32" spans="1:15" ht="15.75" thickBot="1" x14ac:dyDescent="0.3">
      <c r="A32" s="166" t="s">
        <v>15</v>
      </c>
      <c r="B32" s="167"/>
      <c r="C32" s="167"/>
      <c r="D32" s="167"/>
      <c r="E32" s="167"/>
      <c r="F32" s="167"/>
      <c r="G32" s="168"/>
      <c r="H32" s="42"/>
      <c r="I32" s="42"/>
      <c r="J32" s="40"/>
      <c r="K32" s="121"/>
      <c r="L32" s="121"/>
      <c r="M32" s="121">
        <f>SUM(M30:M31)</f>
        <v>33392</v>
      </c>
      <c r="N32" s="66">
        <f>+N30-N31</f>
        <v>56760</v>
      </c>
      <c r="O32" s="66">
        <f>+O30-O31</f>
        <v>90152</v>
      </c>
    </row>
    <row r="33" spans="1:15" x14ac:dyDescent="0.25">
      <c r="A33" s="14"/>
      <c r="B33" s="14"/>
      <c r="C33" s="14"/>
      <c r="D33" s="14"/>
      <c r="E33" s="14"/>
      <c r="F33" s="14"/>
      <c r="G33" s="14"/>
      <c r="H33" s="15"/>
      <c r="I33" s="15"/>
      <c r="J33" s="16"/>
      <c r="K33" s="16"/>
      <c r="L33" s="16"/>
      <c r="M33" s="16"/>
      <c r="N33" s="16"/>
      <c r="O33" s="17"/>
    </row>
    <row r="34" spans="1:15" ht="15.75" customHeight="1" thickBot="1" x14ac:dyDescent="0.3">
      <c r="A34" s="163" t="s">
        <v>35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0"/>
      <c r="O34" s="10"/>
    </row>
    <row r="35" spans="1:15" ht="23.25" customHeight="1" thickBot="1" x14ac:dyDescent="0.3">
      <c r="A35" s="152" t="s">
        <v>3</v>
      </c>
      <c r="B35" s="143" t="s">
        <v>4</v>
      </c>
      <c r="C35" s="144"/>
      <c r="D35" s="145" t="s">
        <v>5</v>
      </c>
      <c r="E35" s="145" t="s">
        <v>6</v>
      </c>
      <c r="F35" s="145" t="s">
        <v>7</v>
      </c>
      <c r="G35" s="145" t="s">
        <v>33</v>
      </c>
      <c r="H35" s="143" t="s">
        <v>24</v>
      </c>
      <c r="I35" s="144"/>
      <c r="J35" s="145" t="s">
        <v>47</v>
      </c>
      <c r="K35" s="69"/>
      <c r="L35" s="69"/>
      <c r="M35" s="145" t="s">
        <v>8</v>
      </c>
      <c r="N35" s="145" t="s">
        <v>27</v>
      </c>
      <c r="O35" s="148" t="s">
        <v>34</v>
      </c>
    </row>
    <row r="36" spans="1:15" ht="2.25" customHeight="1" thickBot="1" x14ac:dyDescent="0.3">
      <c r="A36" s="153"/>
      <c r="B36" s="154"/>
      <c r="C36" s="155"/>
      <c r="D36" s="156"/>
      <c r="E36" s="156"/>
      <c r="F36" s="156"/>
      <c r="G36" s="156"/>
      <c r="H36" s="145" t="s">
        <v>25</v>
      </c>
      <c r="I36" s="145" t="s">
        <v>26</v>
      </c>
      <c r="J36" s="146"/>
      <c r="K36" s="72"/>
      <c r="L36" s="72"/>
      <c r="M36" s="146"/>
      <c r="N36" s="147"/>
      <c r="O36" s="149"/>
    </row>
    <row r="37" spans="1:15" ht="28.5" customHeight="1" thickBot="1" x14ac:dyDescent="0.3">
      <c r="A37" s="153"/>
      <c r="B37" s="69" t="s">
        <v>9</v>
      </c>
      <c r="C37" s="68" t="s">
        <v>10</v>
      </c>
      <c r="D37" s="164"/>
      <c r="E37" s="164"/>
      <c r="F37" s="164"/>
      <c r="G37" s="164"/>
      <c r="H37" s="158"/>
      <c r="I37" s="158"/>
      <c r="J37" s="165"/>
      <c r="K37" s="70" t="s">
        <v>57</v>
      </c>
      <c r="L37" s="70" t="s">
        <v>58</v>
      </c>
      <c r="M37" s="146"/>
      <c r="N37" s="158"/>
      <c r="O37" s="159"/>
    </row>
    <row r="38" spans="1:15" ht="41.25" customHeight="1" thickBot="1" x14ac:dyDescent="0.3">
      <c r="A38" s="74">
        <v>1</v>
      </c>
      <c r="B38" s="29" t="s">
        <v>83</v>
      </c>
      <c r="C38" s="29" t="s">
        <v>102</v>
      </c>
      <c r="D38" s="29" t="s">
        <v>22</v>
      </c>
      <c r="E38" s="29" t="s">
        <v>103</v>
      </c>
      <c r="F38" s="29" t="s">
        <v>104</v>
      </c>
      <c r="G38" s="29">
        <v>8</v>
      </c>
      <c r="H38" s="29">
        <v>0</v>
      </c>
      <c r="I38" s="29">
        <v>0</v>
      </c>
      <c r="J38" s="54"/>
      <c r="K38" s="112">
        <v>5300</v>
      </c>
      <c r="L38" s="112">
        <v>8500</v>
      </c>
      <c r="M38" s="113">
        <v>0</v>
      </c>
      <c r="N38" s="114">
        <v>10400</v>
      </c>
      <c r="O38" s="54">
        <f>M38+N38</f>
        <v>10400</v>
      </c>
    </row>
    <row r="39" spans="1:15" ht="13.5" customHeight="1" thickBot="1" x14ac:dyDescent="0.3">
      <c r="A39" s="77">
        <f>SUM(A38:A38)</f>
        <v>1</v>
      </c>
      <c r="B39" s="166" t="s">
        <v>11</v>
      </c>
      <c r="C39" s="167"/>
      <c r="D39" s="167"/>
      <c r="E39" s="167"/>
      <c r="F39" s="168"/>
      <c r="G39" s="38">
        <f t="shared" ref="G39:O39" si="4">SUM(G38:G38)</f>
        <v>8</v>
      </c>
      <c r="H39" s="38">
        <f t="shared" si="4"/>
        <v>0</v>
      </c>
      <c r="I39" s="38">
        <f t="shared" si="4"/>
        <v>0</v>
      </c>
      <c r="J39" s="38">
        <f t="shared" si="4"/>
        <v>0</v>
      </c>
      <c r="K39" s="120">
        <f t="shared" si="4"/>
        <v>5300</v>
      </c>
      <c r="L39" s="120">
        <f t="shared" si="4"/>
        <v>8500</v>
      </c>
      <c r="M39" s="120">
        <f t="shared" si="4"/>
        <v>0</v>
      </c>
      <c r="N39" s="120">
        <f t="shared" si="4"/>
        <v>10400</v>
      </c>
      <c r="O39" s="120">
        <f t="shared" si="4"/>
        <v>10400</v>
      </c>
    </row>
    <row r="40" spans="1:15" ht="13.5" customHeight="1" thickBot="1" x14ac:dyDescent="0.3">
      <c r="A40" s="169" t="s">
        <v>12</v>
      </c>
      <c r="B40" s="170"/>
      <c r="C40" s="170"/>
      <c r="D40" s="170"/>
      <c r="E40" s="170"/>
      <c r="F40" s="170"/>
      <c r="G40" s="171"/>
      <c r="H40" s="20"/>
      <c r="I40" s="20"/>
      <c r="J40" s="19"/>
      <c r="K40" s="123"/>
      <c r="L40" s="123"/>
      <c r="M40" s="121">
        <v>0</v>
      </c>
      <c r="N40" s="121">
        <f>-0.1*N39</f>
        <v>-1040</v>
      </c>
      <c r="O40" s="122">
        <f>SUM(N40:N40)</f>
        <v>-1040</v>
      </c>
    </row>
    <row r="41" spans="1:15" ht="14.25" customHeight="1" thickBot="1" x14ac:dyDescent="0.3">
      <c r="A41" s="166" t="s">
        <v>15</v>
      </c>
      <c r="B41" s="167"/>
      <c r="C41" s="167"/>
      <c r="D41" s="167"/>
      <c r="E41" s="167"/>
      <c r="F41" s="167"/>
      <c r="G41" s="168"/>
      <c r="H41" s="21"/>
      <c r="I41" s="21"/>
      <c r="J41" s="19"/>
      <c r="K41" s="123"/>
      <c r="L41" s="123"/>
      <c r="M41" s="121">
        <f>SUM(M39:M40)</f>
        <v>0</v>
      </c>
      <c r="N41" s="66">
        <f>+N39-N40</f>
        <v>11440</v>
      </c>
      <c r="O41" s="66">
        <f>+O39-O40</f>
        <v>11440</v>
      </c>
    </row>
    <row r="42" spans="1:15" ht="14.25" customHeight="1" x14ac:dyDescent="0.25">
      <c r="A42" s="6"/>
      <c r="B42" s="6"/>
      <c r="C42" s="6"/>
      <c r="D42" s="6"/>
      <c r="E42" s="6"/>
      <c r="F42" s="6"/>
      <c r="G42" s="6"/>
      <c r="H42" s="15"/>
      <c r="I42" s="15"/>
      <c r="J42" s="16"/>
      <c r="K42" s="16"/>
      <c r="L42" s="16"/>
      <c r="M42" s="7"/>
      <c r="N42" s="7"/>
      <c r="O42" s="7"/>
    </row>
    <row r="43" spans="1:15" x14ac:dyDescent="0.25">
      <c r="A43" s="6"/>
      <c r="B43" s="6"/>
      <c r="C43" s="6"/>
      <c r="D43" s="6"/>
      <c r="E43" s="6"/>
      <c r="F43" s="6"/>
      <c r="G43" s="6"/>
      <c r="H43" s="5"/>
      <c r="I43" s="5"/>
      <c r="J43" s="7"/>
      <c r="K43" s="7"/>
      <c r="L43" s="7"/>
      <c r="M43" s="7"/>
      <c r="N43" s="7"/>
      <c r="O43" s="8"/>
    </row>
    <row r="44" spans="1:15" ht="15.75" thickBot="1" x14ac:dyDescent="0.3">
      <c r="A44" s="151" t="s">
        <v>39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15" ht="24.75" customHeight="1" thickBot="1" x14ac:dyDescent="0.3">
      <c r="A45" s="152" t="s">
        <v>3</v>
      </c>
      <c r="B45" s="143" t="s">
        <v>4</v>
      </c>
      <c r="C45" s="144"/>
      <c r="D45" s="145" t="s">
        <v>5</v>
      </c>
      <c r="E45" s="145" t="s">
        <v>6</v>
      </c>
      <c r="F45" s="145" t="s">
        <v>7</v>
      </c>
      <c r="G45" s="145" t="s">
        <v>28</v>
      </c>
      <c r="H45" s="143" t="s">
        <v>24</v>
      </c>
      <c r="I45" s="144"/>
      <c r="J45" s="145" t="s">
        <v>47</v>
      </c>
      <c r="K45" s="69"/>
      <c r="L45" s="69"/>
      <c r="M45" s="145" t="s">
        <v>8</v>
      </c>
      <c r="N45" s="145" t="s">
        <v>27</v>
      </c>
      <c r="O45" s="148" t="s">
        <v>37</v>
      </c>
    </row>
    <row r="46" spans="1:15" ht="15.75" thickBot="1" x14ac:dyDescent="0.3">
      <c r="A46" s="153"/>
      <c r="B46" s="154"/>
      <c r="C46" s="155"/>
      <c r="D46" s="147"/>
      <c r="E46" s="147"/>
      <c r="F46" s="147"/>
      <c r="G46" s="156"/>
      <c r="H46" s="145" t="s">
        <v>25</v>
      </c>
      <c r="I46" s="145" t="s">
        <v>26</v>
      </c>
      <c r="J46" s="146"/>
      <c r="K46" s="72"/>
      <c r="L46" s="72"/>
      <c r="M46" s="146"/>
      <c r="N46" s="147"/>
      <c r="O46" s="149"/>
    </row>
    <row r="47" spans="1:15" ht="27.75" customHeight="1" thickBot="1" x14ac:dyDescent="0.3">
      <c r="A47" s="153"/>
      <c r="B47" s="69" t="s">
        <v>9</v>
      </c>
      <c r="C47" s="68" t="s">
        <v>10</v>
      </c>
      <c r="D47" s="147"/>
      <c r="E47" s="147"/>
      <c r="F47" s="147"/>
      <c r="G47" s="164"/>
      <c r="H47" s="158"/>
      <c r="I47" s="158"/>
      <c r="J47" s="146"/>
      <c r="K47" s="70" t="s">
        <v>57</v>
      </c>
      <c r="L47" s="70" t="s">
        <v>58</v>
      </c>
      <c r="M47" s="146"/>
      <c r="N47" s="158"/>
      <c r="O47" s="159"/>
    </row>
    <row r="48" spans="1:15" ht="35.25" customHeight="1" thickBot="1" x14ac:dyDescent="0.3">
      <c r="A48" s="75">
        <v>0</v>
      </c>
      <c r="B48" s="29"/>
      <c r="C48" s="29"/>
      <c r="D48" s="29" t="s">
        <v>38</v>
      </c>
      <c r="E48" s="47" t="s">
        <v>45</v>
      </c>
      <c r="F48" s="29"/>
      <c r="G48" s="31"/>
      <c r="H48" s="31"/>
      <c r="I48" s="31"/>
      <c r="J48" s="30"/>
      <c r="K48" s="64"/>
      <c r="L48" s="64"/>
      <c r="M48" s="64"/>
      <c r="N48" s="30"/>
      <c r="O48" s="30">
        <f t="shared" ref="O48:O52" si="5">SUM(M48:N48)</f>
        <v>0</v>
      </c>
    </row>
    <row r="49" spans="1:15" ht="35.25" customHeight="1" thickBot="1" x14ac:dyDescent="0.3">
      <c r="A49" s="75"/>
      <c r="B49" s="47"/>
      <c r="C49" s="47"/>
      <c r="D49" s="29"/>
      <c r="E49" s="47"/>
      <c r="F49" s="47"/>
      <c r="G49" s="46"/>
      <c r="H49" s="46"/>
      <c r="I49" s="29"/>
      <c r="J49" s="48"/>
      <c r="K49" s="48"/>
      <c r="L49" s="48"/>
      <c r="M49" s="48"/>
      <c r="N49" s="48"/>
      <c r="O49" s="30">
        <f t="shared" si="5"/>
        <v>0</v>
      </c>
    </row>
    <row r="50" spans="1:15" ht="35.25" customHeight="1" thickBot="1" x14ac:dyDescent="0.3">
      <c r="A50" s="75"/>
      <c r="B50" s="47"/>
      <c r="C50" s="47"/>
      <c r="D50" s="29"/>
      <c r="E50" s="47"/>
      <c r="F50" s="47"/>
      <c r="G50" s="46"/>
      <c r="H50" s="46"/>
      <c r="I50" s="29"/>
      <c r="J50" s="48"/>
      <c r="K50" s="48"/>
      <c r="L50" s="48"/>
      <c r="M50" s="48"/>
      <c r="N50" s="48"/>
      <c r="O50" s="30">
        <f t="shared" si="5"/>
        <v>0</v>
      </c>
    </row>
    <row r="51" spans="1:15" ht="35.25" customHeight="1" thickBot="1" x14ac:dyDescent="0.3">
      <c r="A51" s="75"/>
      <c r="B51" s="47"/>
      <c r="C51" s="47"/>
      <c r="D51" s="29"/>
      <c r="E51" s="47"/>
      <c r="F51" s="47"/>
      <c r="G51" s="46"/>
      <c r="H51" s="46"/>
      <c r="I51" s="29"/>
      <c r="J51" s="48"/>
      <c r="K51" s="48"/>
      <c r="L51" s="48"/>
      <c r="M51" s="48"/>
      <c r="N51" s="48"/>
      <c r="O51" s="30">
        <f t="shared" si="5"/>
        <v>0</v>
      </c>
    </row>
    <row r="52" spans="1:15" ht="35.25" customHeight="1" thickBot="1" x14ac:dyDescent="0.3">
      <c r="A52" s="75"/>
      <c r="B52" s="47"/>
      <c r="C52" s="47"/>
      <c r="D52" s="29"/>
      <c r="E52" s="47"/>
      <c r="F52" s="47"/>
      <c r="G52" s="46"/>
      <c r="H52" s="46"/>
      <c r="I52" s="29"/>
      <c r="J52" s="48"/>
      <c r="K52" s="48"/>
      <c r="L52" s="48"/>
      <c r="M52" s="48"/>
      <c r="N52" s="48"/>
      <c r="O52" s="30">
        <f t="shared" si="5"/>
        <v>0</v>
      </c>
    </row>
    <row r="53" spans="1:15" ht="18.75" customHeight="1" thickBot="1" x14ac:dyDescent="0.3">
      <c r="A53" s="75">
        <f>SUM(A48:A52)</f>
        <v>0</v>
      </c>
      <c r="B53" s="160" t="s">
        <v>11</v>
      </c>
      <c r="C53" s="160"/>
      <c r="D53" s="160"/>
      <c r="E53" s="160"/>
      <c r="F53" s="160"/>
      <c r="G53" s="43">
        <f>SUM(G48:G52)</f>
        <v>0</v>
      </c>
      <c r="H53" s="43">
        <f t="shared" ref="H53:O53" si="6">SUM(H48:H52)</f>
        <v>0</v>
      </c>
      <c r="I53" s="43">
        <f t="shared" si="6"/>
        <v>0</v>
      </c>
      <c r="J53" s="65">
        <f t="shared" si="6"/>
        <v>0</v>
      </c>
      <c r="K53" s="65">
        <f t="shared" si="6"/>
        <v>0</v>
      </c>
      <c r="L53" s="65">
        <f t="shared" si="6"/>
        <v>0</v>
      </c>
      <c r="M53" s="65">
        <f t="shared" si="6"/>
        <v>0</v>
      </c>
      <c r="N53" s="65">
        <f t="shared" si="6"/>
        <v>0</v>
      </c>
      <c r="O53" s="65">
        <f t="shared" si="6"/>
        <v>0</v>
      </c>
    </row>
    <row r="54" spans="1:15" ht="15" customHeight="1" thickBot="1" x14ac:dyDescent="0.3">
      <c r="A54" s="161" t="s">
        <v>12</v>
      </c>
      <c r="B54" s="162"/>
      <c r="C54" s="162"/>
      <c r="D54" s="162"/>
      <c r="E54" s="162"/>
      <c r="F54" s="162"/>
      <c r="G54" s="162"/>
      <c r="H54" s="25"/>
      <c r="I54" s="25"/>
      <c r="J54" s="26"/>
      <c r="K54" s="26"/>
      <c r="L54" s="26"/>
      <c r="M54" s="33">
        <v>0</v>
      </c>
      <c r="N54" s="33">
        <f>N53*-0.1</f>
        <v>0</v>
      </c>
      <c r="O54" s="33">
        <f>N54</f>
        <v>0</v>
      </c>
    </row>
    <row r="55" spans="1:15" ht="17.25" customHeight="1" thickBot="1" x14ac:dyDescent="0.3">
      <c r="A55" s="160" t="s">
        <v>13</v>
      </c>
      <c r="B55" s="160"/>
      <c r="C55" s="160"/>
      <c r="D55" s="160"/>
      <c r="E55" s="160"/>
      <c r="F55" s="160"/>
      <c r="G55" s="160"/>
      <c r="H55" s="27"/>
      <c r="I55" s="27"/>
      <c r="J55" s="28"/>
      <c r="K55" s="28"/>
      <c r="L55" s="28"/>
      <c r="M55" s="66">
        <f>SUM(M53:M54)</f>
        <v>0</v>
      </c>
      <c r="N55" s="66">
        <f>+N53+N54</f>
        <v>0</v>
      </c>
      <c r="O55" s="66">
        <f>O54+O53</f>
        <v>0</v>
      </c>
    </row>
    <row r="56" spans="1:15" ht="17.25" customHeight="1" thickBot="1" x14ac:dyDescent="0.3">
      <c r="A56" s="5"/>
      <c r="B56" s="5"/>
      <c r="C56" s="5"/>
      <c r="D56" s="5"/>
      <c r="E56" s="5"/>
      <c r="F56" s="5"/>
      <c r="G56" s="5"/>
      <c r="H56" s="44"/>
      <c r="I56" s="44"/>
      <c r="J56" s="45"/>
      <c r="K56" s="45"/>
      <c r="L56" s="45"/>
      <c r="M56" s="23"/>
      <c r="N56" s="23"/>
      <c r="O56" s="23"/>
    </row>
    <row r="57" spans="1:15" ht="27.75" customHeight="1" thickBot="1" x14ac:dyDescent="0.3">
      <c r="A57" s="172" t="s">
        <v>16</v>
      </c>
      <c r="B57" s="172"/>
      <c r="C57" s="172"/>
      <c r="D57" s="172" t="s">
        <v>49</v>
      </c>
      <c r="E57" s="172"/>
      <c r="F57" s="172" t="s">
        <v>164</v>
      </c>
      <c r="G57" s="172"/>
      <c r="H57" s="44"/>
      <c r="I57" s="44"/>
      <c r="J57" s="45"/>
      <c r="K57" s="45"/>
      <c r="L57" s="45"/>
      <c r="M57" s="23"/>
      <c r="N57" s="23"/>
      <c r="O57" s="23"/>
    </row>
    <row r="58" spans="1:15" ht="27.75" customHeight="1" thickBot="1" x14ac:dyDescent="0.3">
      <c r="A58" s="179" t="s">
        <v>40</v>
      </c>
      <c r="B58" s="179"/>
      <c r="C58" s="179"/>
      <c r="D58" s="180">
        <v>8000000</v>
      </c>
      <c r="E58" s="180"/>
      <c r="F58" s="180">
        <f>F66+K53+L53+K39+L39+K30+L30+K18+L18</f>
        <v>458025.61</v>
      </c>
      <c r="G58" s="180"/>
      <c r="H58" s="44"/>
      <c r="I58" s="44"/>
      <c r="J58" s="45"/>
      <c r="K58" s="45"/>
      <c r="L58" s="45"/>
      <c r="M58" s="23"/>
      <c r="N58" s="23"/>
      <c r="O58" s="23"/>
    </row>
    <row r="59" spans="1:15" ht="20.100000000000001" customHeight="1" thickBot="1" x14ac:dyDescent="0.3">
      <c r="A59" s="179" t="s">
        <v>17</v>
      </c>
      <c r="B59" s="179"/>
      <c r="C59" s="179"/>
      <c r="D59" s="181">
        <v>30</v>
      </c>
      <c r="E59" s="181"/>
      <c r="F59" s="160">
        <v>0</v>
      </c>
      <c r="G59" s="160"/>
      <c r="H59" s="5"/>
      <c r="I59" s="5"/>
      <c r="J59" s="7"/>
      <c r="K59" s="7"/>
      <c r="L59" s="7"/>
      <c r="M59" s="7"/>
      <c r="N59" s="7"/>
      <c r="O59" s="8"/>
    </row>
    <row r="60" spans="1:15" ht="31.5" customHeight="1" thickBot="1" x14ac:dyDescent="0.3">
      <c r="A60" s="173" t="s">
        <v>52</v>
      </c>
      <c r="B60" s="174"/>
      <c r="C60" s="175"/>
      <c r="D60" s="176">
        <v>60</v>
      </c>
      <c r="E60" s="177"/>
      <c r="F60" s="160">
        <f>A18+A30+A39+0</f>
        <v>8</v>
      </c>
      <c r="G60" s="160"/>
      <c r="H60" s="5"/>
      <c r="I60" s="5"/>
      <c r="J60" s="7"/>
      <c r="K60" s="7"/>
      <c r="L60" s="7"/>
      <c r="M60" s="7"/>
      <c r="N60" s="7"/>
      <c r="O60" s="8"/>
    </row>
    <row r="61" spans="1:15" ht="20.100000000000001" customHeight="1" thickBot="1" x14ac:dyDescent="0.3">
      <c r="A61" s="179" t="s">
        <v>18</v>
      </c>
      <c r="B61" s="179"/>
      <c r="C61" s="179"/>
      <c r="D61" s="178">
        <v>1223</v>
      </c>
      <c r="E61" s="178"/>
      <c r="F61" s="160">
        <f>(H18+I18)+(H30+I30)+(H39+I39)+(H53+I53)</f>
        <v>35</v>
      </c>
      <c r="G61" s="160"/>
      <c r="H61" s="5"/>
      <c r="I61" s="5"/>
      <c r="J61" s="7"/>
      <c r="K61" s="7"/>
      <c r="L61" s="7"/>
      <c r="M61" s="7"/>
      <c r="N61" s="7"/>
      <c r="O61" s="8"/>
    </row>
    <row r="62" spans="1:15" ht="20.100000000000001" customHeight="1" thickBot="1" x14ac:dyDescent="0.3">
      <c r="A62" s="179" t="s">
        <v>46</v>
      </c>
      <c r="B62" s="179"/>
      <c r="C62" s="179"/>
      <c r="D62" s="178">
        <v>320</v>
      </c>
      <c r="E62" s="178"/>
      <c r="F62" s="193">
        <f>G18+G30+G39+G53</f>
        <v>128</v>
      </c>
      <c r="G62" s="160"/>
      <c r="H62" s="5"/>
      <c r="I62" s="5"/>
      <c r="J62" s="7"/>
      <c r="K62" s="7"/>
      <c r="L62" s="7"/>
      <c r="M62" s="7"/>
      <c r="N62" s="7"/>
      <c r="O62" s="8"/>
    </row>
    <row r="63" spans="1:15" ht="20.100000000000001" customHeight="1" thickBot="1" x14ac:dyDescent="0.3">
      <c r="A63" s="182" t="s">
        <v>19</v>
      </c>
      <c r="B63" s="182"/>
      <c r="C63" s="182"/>
      <c r="D63" s="180">
        <v>2000000</v>
      </c>
      <c r="E63" s="180"/>
      <c r="F63" s="194">
        <f>M18+M30+M39+M55</f>
        <v>203242</v>
      </c>
      <c r="G63" s="194"/>
      <c r="H63" s="9" t="s">
        <v>14</v>
      </c>
      <c r="I63" s="5"/>
      <c r="J63" s="7"/>
      <c r="K63" s="7"/>
      <c r="L63" s="7"/>
      <c r="M63" s="24"/>
      <c r="N63" s="7"/>
      <c r="O63" s="8"/>
    </row>
    <row r="64" spans="1:15" ht="20.100000000000001" customHeight="1" thickBot="1" x14ac:dyDescent="0.3">
      <c r="A64" s="182" t="s">
        <v>20</v>
      </c>
      <c r="B64" s="182"/>
      <c r="C64" s="182"/>
      <c r="D64" s="180">
        <f>6000000-D65</f>
        <v>4000000</v>
      </c>
      <c r="E64" s="180"/>
      <c r="F64" s="194">
        <f>N18+N30+N55</f>
        <v>96400</v>
      </c>
      <c r="G64" s="194"/>
      <c r="H64" s="5"/>
      <c r="I64" s="5"/>
      <c r="J64" s="7"/>
      <c r="K64" s="7"/>
      <c r="L64" s="7"/>
      <c r="M64" s="7"/>
      <c r="N64" s="7"/>
      <c r="O64" s="8"/>
    </row>
    <row r="65" spans="1:15" ht="20.100000000000001" customHeight="1" thickBot="1" x14ac:dyDescent="0.3">
      <c r="A65" s="182" t="s">
        <v>21</v>
      </c>
      <c r="B65" s="182"/>
      <c r="C65" s="182"/>
      <c r="D65" s="180">
        <f>D58*0.25</f>
        <v>2000000</v>
      </c>
      <c r="E65" s="180"/>
      <c r="F65" s="194">
        <f>-(O54+O40+O31+O19)</f>
        <v>10680</v>
      </c>
      <c r="G65" s="194"/>
      <c r="H65" s="9" t="s">
        <v>14</v>
      </c>
      <c r="I65" s="5"/>
      <c r="J65" s="7"/>
      <c r="K65" s="7"/>
      <c r="L65" s="7"/>
      <c r="M65" s="7"/>
      <c r="N65" s="7"/>
      <c r="O65" s="8"/>
    </row>
    <row r="66" spans="1:15" ht="20.100000000000001" customHeight="1" thickBot="1" x14ac:dyDescent="0.3">
      <c r="A66" s="185" t="s">
        <v>36</v>
      </c>
      <c r="B66" s="185"/>
      <c r="C66" s="185"/>
      <c r="D66" s="186">
        <f>+D63+D64+D65</f>
        <v>8000000</v>
      </c>
      <c r="E66" s="186"/>
      <c r="F66" s="186">
        <f>F63+F64+F65</f>
        <v>310322</v>
      </c>
      <c r="G66" s="186"/>
      <c r="H66" s="9" t="s">
        <v>14</v>
      </c>
      <c r="I66" s="9" t="s">
        <v>14</v>
      </c>
      <c r="J66" s="7"/>
      <c r="K66" s="7"/>
      <c r="L66" s="7"/>
      <c r="M66" s="7"/>
      <c r="N66" s="7"/>
      <c r="O66" s="8"/>
    </row>
    <row r="67" spans="1:1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60" t="s">
        <v>14</v>
      </c>
      <c r="J67" s="1"/>
      <c r="K67" s="1"/>
      <c r="L67" s="1"/>
      <c r="M67" s="1"/>
      <c r="N67" s="1"/>
      <c r="O67" s="1"/>
    </row>
    <row r="68" spans="1:15" x14ac:dyDescent="0.25">
      <c r="A68" s="1"/>
      <c r="B68" s="187"/>
      <c r="C68" s="187"/>
      <c r="D68" s="187"/>
      <c r="E68" s="59"/>
      <c r="F68" s="59"/>
      <c r="G68" s="59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50"/>
      <c r="C69" s="50"/>
      <c r="D69" s="50"/>
      <c r="E69" s="49"/>
      <c r="F69" s="50"/>
      <c r="G69" s="51"/>
      <c r="H69" s="50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50"/>
      <c r="C70" s="50"/>
      <c r="D70" s="50"/>
      <c r="E70" s="49"/>
      <c r="F70" s="50"/>
      <c r="G70" s="51"/>
      <c r="H70" s="50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88"/>
      <c r="C71" s="188"/>
      <c r="D71" s="188"/>
      <c r="E71" s="189"/>
      <c r="F71" s="189"/>
      <c r="G71" s="189"/>
      <c r="H71" s="6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83"/>
      <c r="C72" s="183"/>
      <c r="D72" s="183"/>
      <c r="E72" s="184"/>
      <c r="F72" s="184"/>
      <c r="G72" s="184"/>
      <c r="H72" s="50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</sheetData>
  <mergeCells count="108">
    <mergeCell ref="A62:C62"/>
    <mergeCell ref="D62:E62"/>
    <mergeCell ref="F62:G62"/>
    <mergeCell ref="A63:C63"/>
    <mergeCell ref="D63:E63"/>
    <mergeCell ref="F63:G63"/>
    <mergeCell ref="A60:C60"/>
    <mergeCell ref="D60:E60"/>
    <mergeCell ref="F60:G60"/>
    <mergeCell ref="A61:C61"/>
    <mergeCell ref="D61:E61"/>
    <mergeCell ref="F61:G61"/>
    <mergeCell ref="B72:D72"/>
    <mergeCell ref="E72:G72"/>
    <mergeCell ref="A66:C66"/>
    <mergeCell ref="D66:E66"/>
    <mergeCell ref="F66:G66"/>
    <mergeCell ref="B68:D68"/>
    <mergeCell ref="B71:D71"/>
    <mergeCell ref="E71:G71"/>
    <mergeCell ref="A64:C64"/>
    <mergeCell ref="D64:E64"/>
    <mergeCell ref="F64:G64"/>
    <mergeCell ref="A65:C65"/>
    <mergeCell ref="D65:E65"/>
    <mergeCell ref="F65:G65"/>
    <mergeCell ref="A58:C58"/>
    <mergeCell ref="D58:E58"/>
    <mergeCell ref="F58:G58"/>
    <mergeCell ref="A59:C59"/>
    <mergeCell ref="D59:E59"/>
    <mergeCell ref="F59:G59"/>
    <mergeCell ref="B53:F53"/>
    <mergeCell ref="A54:G54"/>
    <mergeCell ref="A55:G55"/>
    <mergeCell ref="A57:C57"/>
    <mergeCell ref="D57:E57"/>
    <mergeCell ref="F57:G57"/>
    <mergeCell ref="H45:I45"/>
    <mergeCell ref="J45:J47"/>
    <mergeCell ref="M45:M47"/>
    <mergeCell ref="N45:N47"/>
    <mergeCell ref="O45:O47"/>
    <mergeCell ref="H46:H47"/>
    <mergeCell ref="I46:I47"/>
    <mergeCell ref="B39:F39"/>
    <mergeCell ref="A40:G40"/>
    <mergeCell ref="A41:G41"/>
    <mergeCell ref="A44:O44"/>
    <mergeCell ref="A45:A47"/>
    <mergeCell ref="B45:C46"/>
    <mergeCell ref="D45:D47"/>
    <mergeCell ref="E45:E47"/>
    <mergeCell ref="F45:F47"/>
    <mergeCell ref="G45:G47"/>
    <mergeCell ref="H35:I35"/>
    <mergeCell ref="J35:J37"/>
    <mergeCell ref="M35:M37"/>
    <mergeCell ref="N35:N37"/>
    <mergeCell ref="O35:O37"/>
    <mergeCell ref="H36:H37"/>
    <mergeCell ref="I36:I37"/>
    <mergeCell ref="B30:F30"/>
    <mergeCell ref="A31:G31"/>
    <mergeCell ref="A32:G32"/>
    <mergeCell ref="A34:M34"/>
    <mergeCell ref="A35:A37"/>
    <mergeCell ref="B35:C36"/>
    <mergeCell ref="D35:D37"/>
    <mergeCell ref="E35:E37"/>
    <mergeCell ref="F35:F37"/>
    <mergeCell ref="G35:G37"/>
    <mergeCell ref="H23:I23"/>
    <mergeCell ref="J23:J25"/>
    <mergeCell ref="M23:M25"/>
    <mergeCell ref="N23:N25"/>
    <mergeCell ref="O23:O25"/>
    <mergeCell ref="H24:H25"/>
    <mergeCell ref="I24:I25"/>
    <mergeCell ref="B18:F18"/>
    <mergeCell ref="A19:G19"/>
    <mergeCell ref="A20:G20"/>
    <mergeCell ref="A22:M22"/>
    <mergeCell ref="A23:A25"/>
    <mergeCell ref="B23:C24"/>
    <mergeCell ref="D23:D25"/>
    <mergeCell ref="E23:E25"/>
    <mergeCell ref="F23:F25"/>
    <mergeCell ref="G23:G25"/>
    <mergeCell ref="A1:O1"/>
    <mergeCell ref="A3:O3"/>
    <mergeCell ref="A4:O4"/>
    <mergeCell ref="A6:O6"/>
    <mergeCell ref="A8:N9"/>
    <mergeCell ref="A10:N10"/>
    <mergeCell ref="H12:I12"/>
    <mergeCell ref="J12:J14"/>
    <mergeCell ref="M12:M14"/>
    <mergeCell ref="N12:N14"/>
    <mergeCell ref="O12:O14"/>
    <mergeCell ref="I13:I14"/>
    <mergeCell ref="A11:O11"/>
    <mergeCell ref="A12:A14"/>
    <mergeCell ref="B12:C13"/>
    <mergeCell ref="D12:D14"/>
    <mergeCell ref="E12:E14"/>
    <mergeCell ref="F12:F14"/>
    <mergeCell ref="G12:G14"/>
  </mergeCells>
  <pageMargins left="0.7" right="0.7" top="0.75" bottom="0.75" header="0.3" footer="0.3"/>
  <pageSetup scale="60" orientation="landscape" r:id="rId1"/>
  <rowBreaks count="3" manualBreakCount="3">
    <brk id="20" max="12" man="1"/>
    <brk id="32" max="12" man="1"/>
    <brk id="42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O132"/>
  <sheetViews>
    <sheetView topLeftCell="A48" zoomScale="90" zoomScaleNormal="90" zoomScaleSheetLayoutView="100" workbookViewId="0">
      <selection activeCell="F59" sqref="F59:G59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4.42578125" customWidth="1"/>
    <col min="6" max="6" width="13.140625" customWidth="1"/>
    <col min="7" max="7" width="11.57031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3.140625" customWidth="1"/>
  </cols>
  <sheetData>
    <row r="1" spans="1:15" ht="18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6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5.75" x14ac:dyDescent="0.25">
      <c r="A3" s="141" t="s">
        <v>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ht="15.75" x14ac:dyDescent="0.25">
      <c r="A4" s="141" t="s">
        <v>32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</row>
    <row r="5" spans="1:15" ht="6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8" customHeight="1" x14ac:dyDescent="0.25">
      <c r="A6" s="142" t="s">
        <v>60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 x14ac:dyDescent="0.25">
      <c r="A8" s="190" t="s">
        <v>31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3"/>
    </row>
    <row r="9" spans="1:15" ht="18" customHeight="1" x14ac:dyDescent="0.2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3"/>
    </row>
    <row r="10" spans="1:15" ht="18" customHeight="1" x14ac:dyDescent="0.25">
      <c r="A10" s="157" t="s">
        <v>56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22"/>
    </row>
    <row r="11" spans="1:15" ht="15.75" customHeight="1" thickBot="1" x14ac:dyDescent="0.3">
      <c r="A11" s="151" t="s">
        <v>2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ht="27" customHeight="1" thickBot="1" x14ac:dyDescent="0.3">
      <c r="A12" s="152" t="s">
        <v>3</v>
      </c>
      <c r="B12" s="143" t="s">
        <v>4</v>
      </c>
      <c r="C12" s="144"/>
      <c r="D12" s="145" t="s">
        <v>5</v>
      </c>
      <c r="E12" s="145" t="s">
        <v>6</v>
      </c>
      <c r="F12" s="145" t="s">
        <v>7</v>
      </c>
      <c r="G12" s="145" t="s">
        <v>28</v>
      </c>
      <c r="H12" s="143" t="s">
        <v>24</v>
      </c>
      <c r="I12" s="144"/>
      <c r="J12" s="145" t="s">
        <v>47</v>
      </c>
      <c r="K12" s="69"/>
      <c r="L12" s="69"/>
      <c r="M12" s="145" t="s">
        <v>8</v>
      </c>
      <c r="N12" s="145" t="s">
        <v>27</v>
      </c>
      <c r="O12" s="148" t="s">
        <v>34</v>
      </c>
    </row>
    <row r="13" spans="1:15" ht="2.25" customHeight="1" thickBot="1" x14ac:dyDescent="0.3">
      <c r="A13" s="153"/>
      <c r="B13" s="154"/>
      <c r="C13" s="155"/>
      <c r="D13" s="147"/>
      <c r="E13" s="147"/>
      <c r="F13" s="147"/>
      <c r="G13" s="156"/>
      <c r="H13" s="71" t="s">
        <v>14</v>
      </c>
      <c r="I13" s="145" t="s">
        <v>26</v>
      </c>
      <c r="J13" s="146"/>
      <c r="K13" s="72"/>
      <c r="L13" s="72"/>
      <c r="M13" s="146"/>
      <c r="N13" s="147"/>
      <c r="O13" s="149"/>
    </row>
    <row r="14" spans="1:15" ht="26.25" customHeight="1" thickBot="1" x14ac:dyDescent="0.3">
      <c r="A14" s="153"/>
      <c r="B14" s="69" t="s">
        <v>9</v>
      </c>
      <c r="C14" s="68" t="s">
        <v>10</v>
      </c>
      <c r="D14" s="147"/>
      <c r="E14" s="147"/>
      <c r="F14" s="147"/>
      <c r="G14" s="156"/>
      <c r="H14" s="73" t="s">
        <v>25</v>
      </c>
      <c r="I14" s="147"/>
      <c r="J14" s="146"/>
      <c r="K14" s="70" t="s">
        <v>57</v>
      </c>
      <c r="L14" s="70" t="s">
        <v>58</v>
      </c>
      <c r="M14" s="146"/>
      <c r="N14" s="147"/>
      <c r="O14" s="150"/>
    </row>
    <row r="15" spans="1:15" ht="99.75" customHeight="1" thickBot="1" x14ac:dyDescent="0.3">
      <c r="A15" s="78">
        <v>2</v>
      </c>
      <c r="B15" s="29" t="s">
        <v>87</v>
      </c>
      <c r="C15" s="124" t="s">
        <v>105</v>
      </c>
      <c r="D15" s="29" t="s">
        <v>50</v>
      </c>
      <c r="E15" s="86" t="s">
        <v>106</v>
      </c>
      <c r="F15" s="29" t="s">
        <v>107</v>
      </c>
      <c r="G15" s="31">
        <v>8</v>
      </c>
      <c r="H15" s="31">
        <v>8</v>
      </c>
      <c r="I15" s="31">
        <v>2</v>
      </c>
      <c r="J15" s="30">
        <v>350500</v>
      </c>
      <c r="K15" s="64">
        <v>6428.21</v>
      </c>
      <c r="L15" s="64">
        <v>2750</v>
      </c>
      <c r="M15" s="64">
        <v>11000</v>
      </c>
      <c r="N15" s="30">
        <v>11200</v>
      </c>
      <c r="O15" s="30">
        <f>M15+N15</f>
        <v>22200</v>
      </c>
    </row>
    <row r="16" spans="1:15" ht="134.25" customHeight="1" thickBot="1" x14ac:dyDescent="0.3">
      <c r="A16" s="78">
        <v>2</v>
      </c>
      <c r="B16" s="29" t="s">
        <v>117</v>
      </c>
      <c r="C16" s="124" t="s">
        <v>108</v>
      </c>
      <c r="D16" s="47" t="s">
        <v>50</v>
      </c>
      <c r="E16" s="104" t="s">
        <v>109</v>
      </c>
      <c r="F16" s="47" t="s">
        <v>91</v>
      </c>
      <c r="G16" s="105">
        <v>8</v>
      </c>
      <c r="H16" s="105">
        <v>12</v>
      </c>
      <c r="I16" s="105">
        <v>0</v>
      </c>
      <c r="J16" s="106">
        <v>261450</v>
      </c>
      <c r="K16" s="64">
        <v>6428.21</v>
      </c>
      <c r="L16" s="107">
        <v>2750</v>
      </c>
      <c r="M16" s="64">
        <v>11000</v>
      </c>
      <c r="N16" s="30">
        <v>11200</v>
      </c>
      <c r="O16" s="30">
        <f t="shared" ref="O16:O17" si="0">M16+N16</f>
        <v>22200</v>
      </c>
    </row>
    <row r="17" spans="1:15" ht="103.5" customHeight="1" thickBot="1" x14ac:dyDescent="0.3">
      <c r="A17" s="78">
        <v>1</v>
      </c>
      <c r="B17" s="29" t="s">
        <v>110</v>
      </c>
      <c r="C17" s="124" t="s">
        <v>111</v>
      </c>
      <c r="D17" s="47" t="s">
        <v>50</v>
      </c>
      <c r="E17" s="104" t="s">
        <v>112</v>
      </c>
      <c r="F17" s="47" t="s">
        <v>113</v>
      </c>
      <c r="G17" s="105">
        <v>4</v>
      </c>
      <c r="H17" s="105">
        <v>8</v>
      </c>
      <c r="I17" s="105">
        <v>2</v>
      </c>
      <c r="J17" s="106">
        <v>450100</v>
      </c>
      <c r="K17" s="107">
        <v>12500</v>
      </c>
      <c r="L17" s="107">
        <v>5500</v>
      </c>
      <c r="M17" s="64">
        <v>22025</v>
      </c>
      <c r="N17" s="30">
        <v>17800</v>
      </c>
      <c r="O17" s="30">
        <f t="shared" si="0"/>
        <v>39825</v>
      </c>
    </row>
    <row r="18" spans="1:15" ht="15.75" customHeight="1" thickBot="1" x14ac:dyDescent="0.3">
      <c r="A18" s="75">
        <f>SUM(A15:A17)</f>
        <v>5</v>
      </c>
      <c r="B18" s="160" t="s">
        <v>11</v>
      </c>
      <c r="C18" s="160"/>
      <c r="D18" s="160"/>
      <c r="E18" s="160"/>
      <c r="F18" s="160"/>
      <c r="G18" s="32">
        <f t="shared" ref="G18:O18" si="1">SUM(G15:G17)</f>
        <v>20</v>
      </c>
      <c r="H18" s="32">
        <f t="shared" si="1"/>
        <v>28</v>
      </c>
      <c r="I18" s="32">
        <f t="shared" si="1"/>
        <v>4</v>
      </c>
      <c r="J18" s="32">
        <f t="shared" si="1"/>
        <v>1062050</v>
      </c>
      <c r="K18" s="32">
        <f t="shared" si="1"/>
        <v>25356.42</v>
      </c>
      <c r="L18" s="32">
        <f t="shared" si="1"/>
        <v>11000</v>
      </c>
      <c r="M18" s="32">
        <f t="shared" si="1"/>
        <v>44025</v>
      </c>
      <c r="N18" s="32">
        <f t="shared" si="1"/>
        <v>40200</v>
      </c>
      <c r="O18" s="32">
        <f t="shared" si="1"/>
        <v>84225</v>
      </c>
    </row>
    <row r="19" spans="1:15" ht="15.75" customHeight="1" thickBot="1" x14ac:dyDescent="0.3">
      <c r="A19" s="161" t="s">
        <v>12</v>
      </c>
      <c r="B19" s="162"/>
      <c r="C19" s="162"/>
      <c r="D19" s="162"/>
      <c r="E19" s="162"/>
      <c r="F19" s="162"/>
      <c r="G19" s="162"/>
      <c r="H19" s="34"/>
      <c r="I19" s="34"/>
      <c r="J19" s="35"/>
      <c r="K19" s="35"/>
      <c r="L19" s="35"/>
      <c r="M19" s="33">
        <v>0</v>
      </c>
      <c r="N19" s="33">
        <f>N18*-0.1</f>
        <v>-4020</v>
      </c>
      <c r="O19" s="63">
        <f>N19</f>
        <v>-4020</v>
      </c>
    </row>
    <row r="20" spans="1:15" ht="15.75" customHeight="1" thickBot="1" x14ac:dyDescent="0.3">
      <c r="A20" s="160" t="s">
        <v>13</v>
      </c>
      <c r="B20" s="160"/>
      <c r="C20" s="160"/>
      <c r="D20" s="160"/>
      <c r="E20" s="160"/>
      <c r="F20" s="160"/>
      <c r="G20" s="160"/>
      <c r="H20" s="36"/>
      <c r="I20" s="36"/>
      <c r="J20" s="37"/>
      <c r="K20" s="37"/>
      <c r="L20" s="37"/>
      <c r="M20" s="33">
        <f>+M18+M19</f>
        <v>44025</v>
      </c>
      <c r="N20" s="33">
        <f>+N18-N19</f>
        <v>44220</v>
      </c>
      <c r="O20" s="63">
        <f>+O18-O19</f>
        <v>88245</v>
      </c>
    </row>
    <row r="21" spans="1:15" x14ac:dyDescent="0.25">
      <c r="A21" s="14"/>
      <c r="B21" s="14"/>
      <c r="C21" s="14"/>
      <c r="D21" s="14"/>
      <c r="E21" s="14"/>
      <c r="F21" s="14"/>
      <c r="G21" s="14"/>
      <c r="H21" s="15"/>
      <c r="I21" s="15"/>
      <c r="J21" s="16"/>
      <c r="K21" s="16"/>
      <c r="L21" s="16"/>
      <c r="M21" s="16"/>
      <c r="N21" s="16"/>
      <c r="O21" s="17"/>
    </row>
    <row r="22" spans="1:15" ht="16.5" customHeight="1" thickBot="1" x14ac:dyDescent="0.3">
      <c r="A22" s="163" t="s">
        <v>30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8"/>
      <c r="O22" s="18"/>
    </row>
    <row r="23" spans="1:15" ht="23.25" customHeight="1" thickBot="1" x14ac:dyDescent="0.3">
      <c r="A23" s="152" t="s">
        <v>3</v>
      </c>
      <c r="B23" s="143" t="s">
        <v>4</v>
      </c>
      <c r="C23" s="144"/>
      <c r="D23" s="145" t="s">
        <v>5</v>
      </c>
      <c r="E23" s="145" t="s">
        <v>6</v>
      </c>
      <c r="F23" s="145" t="s">
        <v>7</v>
      </c>
      <c r="G23" s="145" t="s">
        <v>33</v>
      </c>
      <c r="H23" s="143" t="s">
        <v>24</v>
      </c>
      <c r="I23" s="144"/>
      <c r="J23" s="145" t="s">
        <v>47</v>
      </c>
      <c r="K23" s="69"/>
      <c r="L23" s="69"/>
      <c r="M23" s="145" t="s">
        <v>8</v>
      </c>
      <c r="N23" s="145" t="s">
        <v>27</v>
      </c>
      <c r="O23" s="148" t="s">
        <v>34</v>
      </c>
    </row>
    <row r="24" spans="1:15" ht="0.75" customHeight="1" thickBot="1" x14ac:dyDescent="0.3">
      <c r="A24" s="153"/>
      <c r="B24" s="154"/>
      <c r="C24" s="155"/>
      <c r="D24" s="147"/>
      <c r="E24" s="147"/>
      <c r="F24" s="147"/>
      <c r="G24" s="156"/>
      <c r="H24" s="145" t="s">
        <v>25</v>
      </c>
      <c r="I24" s="145" t="s">
        <v>26</v>
      </c>
      <c r="J24" s="146"/>
      <c r="K24" s="72"/>
      <c r="L24" s="72"/>
      <c r="M24" s="146"/>
      <c r="N24" s="147"/>
      <c r="O24" s="149"/>
    </row>
    <row r="25" spans="1:15" ht="28.5" customHeight="1" thickBot="1" x14ac:dyDescent="0.3">
      <c r="A25" s="153"/>
      <c r="B25" s="76" t="s">
        <v>9</v>
      </c>
      <c r="C25" s="68" t="s">
        <v>10</v>
      </c>
      <c r="D25" s="147"/>
      <c r="E25" s="147"/>
      <c r="F25" s="147"/>
      <c r="G25" s="164"/>
      <c r="H25" s="158"/>
      <c r="I25" s="158"/>
      <c r="J25" s="146"/>
      <c r="K25" s="70" t="s">
        <v>57</v>
      </c>
      <c r="L25" s="70" t="s">
        <v>58</v>
      </c>
      <c r="M25" s="146"/>
      <c r="N25" s="158"/>
      <c r="O25" s="159"/>
    </row>
    <row r="26" spans="1:15" ht="46.5" customHeight="1" thickBot="1" x14ac:dyDescent="0.3">
      <c r="A26" s="77">
        <v>1</v>
      </c>
      <c r="B26" s="125" t="s">
        <v>81</v>
      </c>
      <c r="C26" s="126" t="s">
        <v>114</v>
      </c>
      <c r="D26" s="46" t="s">
        <v>29</v>
      </c>
      <c r="E26" s="56" t="s">
        <v>115</v>
      </c>
      <c r="F26" s="46" t="s">
        <v>116</v>
      </c>
      <c r="G26" s="52">
        <v>16</v>
      </c>
      <c r="H26" s="31"/>
      <c r="I26" s="31"/>
      <c r="J26" s="54">
        <v>500000</v>
      </c>
      <c r="K26" s="55">
        <v>5900</v>
      </c>
      <c r="L26" s="55">
        <v>15400</v>
      </c>
      <c r="M26" s="55">
        <v>0</v>
      </c>
      <c r="N26" s="54">
        <v>14000</v>
      </c>
      <c r="O26" s="53">
        <f>M26+N26</f>
        <v>14000</v>
      </c>
    </row>
    <row r="27" spans="1:15" ht="66" customHeight="1" thickBot="1" x14ac:dyDescent="0.3">
      <c r="A27" s="77">
        <v>1</v>
      </c>
      <c r="B27" s="46" t="s">
        <v>117</v>
      </c>
      <c r="C27" s="126" t="s">
        <v>131</v>
      </c>
      <c r="D27" s="46" t="s">
        <v>29</v>
      </c>
      <c r="E27" s="46" t="s">
        <v>118</v>
      </c>
      <c r="F27" s="46" t="s">
        <v>119</v>
      </c>
      <c r="G27" s="52">
        <v>24</v>
      </c>
      <c r="H27" s="31">
        <v>25</v>
      </c>
      <c r="I27" s="31">
        <v>5</v>
      </c>
      <c r="J27" s="54">
        <v>285000</v>
      </c>
      <c r="K27" s="55">
        <v>5800</v>
      </c>
      <c r="L27" s="55">
        <v>22800</v>
      </c>
      <c r="M27" s="55">
        <v>53800</v>
      </c>
      <c r="N27" s="54">
        <v>12600</v>
      </c>
      <c r="O27" s="53">
        <f t="shared" ref="O27:O29" si="2">M27+N27</f>
        <v>66400</v>
      </c>
    </row>
    <row r="28" spans="1:15" ht="66" customHeight="1" thickBot="1" x14ac:dyDescent="0.3">
      <c r="A28" s="77">
        <v>1</v>
      </c>
      <c r="B28" s="46" t="s">
        <v>120</v>
      </c>
      <c r="C28" s="126" t="s">
        <v>121</v>
      </c>
      <c r="D28" s="46" t="s">
        <v>29</v>
      </c>
      <c r="E28" s="46" t="s">
        <v>122</v>
      </c>
      <c r="F28" s="46" t="s">
        <v>77</v>
      </c>
      <c r="G28" s="52">
        <v>16</v>
      </c>
      <c r="H28" s="31">
        <v>14</v>
      </c>
      <c r="I28" s="31">
        <v>2</v>
      </c>
      <c r="J28" s="54">
        <v>570000</v>
      </c>
      <c r="K28" s="55">
        <v>5200</v>
      </c>
      <c r="L28" s="55">
        <v>15400</v>
      </c>
      <c r="M28" s="55">
        <v>15576</v>
      </c>
      <c r="N28" s="54">
        <v>13000</v>
      </c>
      <c r="O28" s="53">
        <f t="shared" si="2"/>
        <v>28576</v>
      </c>
    </row>
    <row r="29" spans="1:15" ht="41.25" customHeight="1" thickBot="1" x14ac:dyDescent="0.3">
      <c r="A29" s="77">
        <v>1</v>
      </c>
      <c r="B29" s="46" t="s">
        <v>117</v>
      </c>
      <c r="C29" s="126" t="s">
        <v>123</v>
      </c>
      <c r="D29" s="46" t="s">
        <v>29</v>
      </c>
      <c r="E29" s="46" t="s">
        <v>124</v>
      </c>
      <c r="F29" s="46" t="s">
        <v>119</v>
      </c>
      <c r="G29" s="62">
        <v>16</v>
      </c>
      <c r="H29" s="62"/>
      <c r="I29" s="62"/>
      <c r="J29" s="54">
        <v>0</v>
      </c>
      <c r="K29" s="55">
        <v>5200</v>
      </c>
      <c r="L29" s="55">
        <v>15400</v>
      </c>
      <c r="M29" s="55">
        <v>1514.97</v>
      </c>
      <c r="N29" s="54"/>
      <c r="O29" s="53">
        <f t="shared" si="2"/>
        <v>1514.97</v>
      </c>
    </row>
    <row r="30" spans="1:15" ht="15.75" thickBot="1" x14ac:dyDescent="0.3">
      <c r="A30" s="77">
        <f>SUM(A26:A29)</f>
        <v>4</v>
      </c>
      <c r="B30" s="166" t="s">
        <v>11</v>
      </c>
      <c r="C30" s="167"/>
      <c r="D30" s="167"/>
      <c r="E30" s="167"/>
      <c r="F30" s="168"/>
      <c r="G30" s="38">
        <f t="shared" ref="G30:O30" si="3">SUM(G26:G29)</f>
        <v>72</v>
      </c>
      <c r="H30" s="38">
        <f t="shared" si="3"/>
        <v>39</v>
      </c>
      <c r="I30" s="38">
        <f t="shared" si="3"/>
        <v>7</v>
      </c>
      <c r="J30" s="120">
        <f t="shared" si="3"/>
        <v>1355000</v>
      </c>
      <c r="K30" s="120">
        <f t="shared" si="3"/>
        <v>22100</v>
      </c>
      <c r="L30" s="120">
        <f t="shared" si="3"/>
        <v>69000</v>
      </c>
      <c r="M30" s="120">
        <f t="shared" si="3"/>
        <v>70890.97</v>
      </c>
      <c r="N30" s="120">
        <f t="shared" si="3"/>
        <v>39600</v>
      </c>
      <c r="O30" s="120">
        <f t="shared" si="3"/>
        <v>110490.97</v>
      </c>
    </row>
    <row r="31" spans="1:15" ht="15.75" thickBot="1" x14ac:dyDescent="0.3">
      <c r="A31" s="169" t="s">
        <v>12</v>
      </c>
      <c r="B31" s="170"/>
      <c r="C31" s="170"/>
      <c r="D31" s="170"/>
      <c r="E31" s="170"/>
      <c r="F31" s="170"/>
      <c r="G31" s="171"/>
      <c r="H31" s="39"/>
      <c r="I31" s="39"/>
      <c r="J31" s="121"/>
      <c r="K31" s="121"/>
      <c r="L31" s="121"/>
      <c r="M31" s="121">
        <v>0</v>
      </c>
      <c r="N31" s="121">
        <f>0.1*-N30</f>
        <v>-3960</v>
      </c>
      <c r="O31" s="122">
        <f>SUM(N31:N31)</f>
        <v>-3960</v>
      </c>
    </row>
    <row r="32" spans="1:15" ht="15.75" thickBot="1" x14ac:dyDescent="0.3">
      <c r="A32" s="166" t="s">
        <v>15</v>
      </c>
      <c r="B32" s="167"/>
      <c r="C32" s="167"/>
      <c r="D32" s="167"/>
      <c r="E32" s="167"/>
      <c r="F32" s="167"/>
      <c r="G32" s="168"/>
      <c r="H32" s="42"/>
      <c r="I32" s="42"/>
      <c r="J32" s="121"/>
      <c r="K32" s="121"/>
      <c r="L32" s="121"/>
      <c r="M32" s="121">
        <f>SUM(M30:M31)</f>
        <v>70890.97</v>
      </c>
      <c r="N32" s="66">
        <f>+N30-N31</f>
        <v>43560</v>
      </c>
      <c r="O32" s="66">
        <f>+O30-O31</f>
        <v>114450.97</v>
      </c>
    </row>
    <row r="33" spans="1:15" x14ac:dyDescent="0.25">
      <c r="A33" s="6"/>
      <c r="B33" s="6"/>
      <c r="C33" s="6"/>
      <c r="D33" s="6"/>
      <c r="E33" s="6"/>
      <c r="F33" s="6"/>
      <c r="G33" s="6"/>
      <c r="H33" s="5"/>
      <c r="I33" s="5"/>
      <c r="J33" s="132"/>
      <c r="K33" s="132"/>
      <c r="L33" s="132"/>
      <c r="M33" s="132"/>
      <c r="N33" s="133"/>
      <c r="O33" s="133"/>
    </row>
    <row r="34" spans="1:15" ht="15.75" customHeight="1" thickBot="1" x14ac:dyDescent="0.3">
      <c r="A34" s="163" t="s">
        <v>35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0"/>
      <c r="O34" s="10"/>
    </row>
    <row r="35" spans="1:15" ht="23.25" customHeight="1" thickBot="1" x14ac:dyDescent="0.3">
      <c r="A35" s="152" t="s">
        <v>3</v>
      </c>
      <c r="B35" s="143" t="s">
        <v>4</v>
      </c>
      <c r="C35" s="144"/>
      <c r="D35" s="145" t="s">
        <v>5</v>
      </c>
      <c r="E35" s="145" t="s">
        <v>6</v>
      </c>
      <c r="F35" s="145" t="s">
        <v>7</v>
      </c>
      <c r="G35" s="145" t="s">
        <v>33</v>
      </c>
      <c r="H35" s="143" t="s">
        <v>24</v>
      </c>
      <c r="I35" s="144"/>
      <c r="J35" s="145" t="s">
        <v>47</v>
      </c>
      <c r="K35" s="69"/>
      <c r="L35" s="69"/>
      <c r="M35" s="145" t="s">
        <v>8</v>
      </c>
      <c r="N35" s="145" t="s">
        <v>27</v>
      </c>
      <c r="O35" s="148" t="s">
        <v>34</v>
      </c>
    </row>
    <row r="36" spans="1:15" ht="2.25" customHeight="1" thickBot="1" x14ac:dyDescent="0.3">
      <c r="A36" s="153"/>
      <c r="B36" s="154"/>
      <c r="C36" s="155"/>
      <c r="D36" s="156"/>
      <c r="E36" s="156"/>
      <c r="F36" s="156"/>
      <c r="G36" s="156"/>
      <c r="H36" s="145" t="s">
        <v>25</v>
      </c>
      <c r="I36" s="145" t="s">
        <v>26</v>
      </c>
      <c r="J36" s="146"/>
      <c r="K36" s="72"/>
      <c r="L36" s="72"/>
      <c r="M36" s="146"/>
      <c r="N36" s="147"/>
      <c r="O36" s="149"/>
    </row>
    <row r="37" spans="1:15" ht="28.5" customHeight="1" thickBot="1" x14ac:dyDescent="0.3">
      <c r="A37" s="153"/>
      <c r="B37" s="69" t="s">
        <v>9</v>
      </c>
      <c r="C37" s="68" t="s">
        <v>10</v>
      </c>
      <c r="D37" s="164"/>
      <c r="E37" s="164"/>
      <c r="F37" s="164"/>
      <c r="G37" s="164"/>
      <c r="H37" s="158"/>
      <c r="I37" s="158"/>
      <c r="J37" s="165"/>
      <c r="K37" s="70" t="s">
        <v>57</v>
      </c>
      <c r="L37" s="70" t="s">
        <v>58</v>
      </c>
      <c r="M37" s="146"/>
      <c r="N37" s="158"/>
      <c r="O37" s="159"/>
    </row>
    <row r="38" spans="1:15" ht="61.5" customHeight="1" thickBot="1" x14ac:dyDescent="0.3">
      <c r="A38" s="74">
        <v>1</v>
      </c>
      <c r="B38" s="57" t="s">
        <v>125</v>
      </c>
      <c r="C38" s="127" t="s">
        <v>126</v>
      </c>
      <c r="D38" s="67" t="s">
        <v>22</v>
      </c>
      <c r="E38" s="128">
        <v>45098</v>
      </c>
      <c r="F38" s="57" t="s">
        <v>127</v>
      </c>
      <c r="G38" s="57">
        <v>6</v>
      </c>
      <c r="H38" s="57">
        <v>7</v>
      </c>
      <c r="I38" s="57">
        <v>0</v>
      </c>
      <c r="J38" s="57"/>
      <c r="K38" s="129">
        <v>2900</v>
      </c>
      <c r="L38" s="129">
        <v>1750</v>
      </c>
      <c r="M38" s="129">
        <v>0</v>
      </c>
      <c r="N38" s="130">
        <v>0</v>
      </c>
      <c r="O38" s="131">
        <f>M38+N38</f>
        <v>0</v>
      </c>
    </row>
    <row r="39" spans="1:15" ht="13.5" customHeight="1" thickBot="1" x14ac:dyDescent="0.3">
      <c r="A39" s="77">
        <v>0</v>
      </c>
      <c r="B39" s="166" t="s">
        <v>11</v>
      </c>
      <c r="C39" s="167"/>
      <c r="D39" s="167"/>
      <c r="E39" s="167"/>
      <c r="F39" s="168"/>
      <c r="G39" s="38">
        <f t="shared" ref="G39:O39" si="4">SUM(G38:G38)</f>
        <v>6</v>
      </c>
      <c r="H39" s="38">
        <f t="shared" si="4"/>
        <v>7</v>
      </c>
      <c r="I39" s="38">
        <f t="shared" si="4"/>
        <v>0</v>
      </c>
      <c r="J39" s="38">
        <f t="shared" si="4"/>
        <v>0</v>
      </c>
      <c r="K39" s="120">
        <f t="shared" si="4"/>
        <v>2900</v>
      </c>
      <c r="L39" s="120">
        <f t="shared" si="4"/>
        <v>1750</v>
      </c>
      <c r="M39" s="120">
        <f t="shared" si="4"/>
        <v>0</v>
      </c>
      <c r="N39" s="120">
        <f t="shared" si="4"/>
        <v>0</v>
      </c>
      <c r="O39" s="120">
        <f t="shared" si="4"/>
        <v>0</v>
      </c>
    </row>
    <row r="40" spans="1:15" ht="13.5" customHeight="1" thickBot="1" x14ac:dyDescent="0.3">
      <c r="A40" s="169" t="s">
        <v>12</v>
      </c>
      <c r="B40" s="170"/>
      <c r="C40" s="170"/>
      <c r="D40" s="170"/>
      <c r="E40" s="170"/>
      <c r="F40" s="170"/>
      <c r="G40" s="171"/>
      <c r="H40" s="20"/>
      <c r="I40" s="20"/>
      <c r="J40" s="19"/>
      <c r="K40" s="19"/>
      <c r="L40" s="19"/>
      <c r="M40" s="40">
        <v>0</v>
      </c>
      <c r="N40" s="40">
        <f>-0.1*N39</f>
        <v>0</v>
      </c>
      <c r="O40" s="41">
        <f>SUM(N40:N40)</f>
        <v>0</v>
      </c>
    </row>
    <row r="41" spans="1:15" ht="14.25" customHeight="1" thickBot="1" x14ac:dyDescent="0.3">
      <c r="A41" s="166" t="s">
        <v>15</v>
      </c>
      <c r="B41" s="167"/>
      <c r="C41" s="167"/>
      <c r="D41" s="167"/>
      <c r="E41" s="167"/>
      <c r="F41" s="167"/>
      <c r="G41" s="168"/>
      <c r="H41" s="21"/>
      <c r="I41" s="21"/>
      <c r="J41" s="19"/>
      <c r="K41" s="19"/>
      <c r="L41" s="19"/>
      <c r="M41" s="40">
        <f>SUM(M39:M40)</f>
        <v>0</v>
      </c>
      <c r="N41" s="33">
        <f>+N39-N40</f>
        <v>0</v>
      </c>
      <c r="O41" s="33">
        <f>+O39-O40</f>
        <v>0</v>
      </c>
    </row>
    <row r="42" spans="1:15" ht="14.25" customHeight="1" x14ac:dyDescent="0.25">
      <c r="A42" s="6"/>
      <c r="B42" s="6"/>
      <c r="C42" s="6"/>
      <c r="D42" s="6"/>
      <c r="E42" s="6"/>
      <c r="F42" s="6"/>
      <c r="G42" s="6"/>
      <c r="H42" s="15"/>
      <c r="I42" s="15"/>
      <c r="J42" s="16"/>
      <c r="K42" s="16"/>
      <c r="L42" s="16"/>
      <c r="M42" s="7"/>
      <c r="N42" s="7"/>
      <c r="O42" s="7"/>
    </row>
    <row r="43" spans="1:15" x14ac:dyDescent="0.25">
      <c r="A43" s="6"/>
      <c r="B43" s="6"/>
      <c r="C43" s="6"/>
      <c r="D43" s="6"/>
      <c r="E43" s="6"/>
      <c r="F43" s="6"/>
      <c r="G43" s="6"/>
      <c r="H43" s="5"/>
      <c r="I43" s="5"/>
      <c r="J43" s="7"/>
      <c r="K43" s="7"/>
      <c r="L43" s="7"/>
      <c r="M43" s="7"/>
      <c r="N43" s="7"/>
      <c r="O43" s="8"/>
    </row>
    <row r="44" spans="1:15" ht="15.75" thickBot="1" x14ac:dyDescent="0.3">
      <c r="A44" s="151" t="s">
        <v>39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15" ht="24.75" customHeight="1" thickBot="1" x14ac:dyDescent="0.3">
      <c r="A45" s="152" t="s">
        <v>3</v>
      </c>
      <c r="B45" s="143" t="s">
        <v>4</v>
      </c>
      <c r="C45" s="144"/>
      <c r="D45" s="145" t="s">
        <v>5</v>
      </c>
      <c r="E45" s="145" t="s">
        <v>6</v>
      </c>
      <c r="F45" s="145" t="s">
        <v>7</v>
      </c>
      <c r="G45" s="145" t="s">
        <v>28</v>
      </c>
      <c r="H45" s="143" t="s">
        <v>24</v>
      </c>
      <c r="I45" s="144"/>
      <c r="J45" s="145" t="s">
        <v>47</v>
      </c>
      <c r="K45" s="69"/>
      <c r="L45" s="69"/>
      <c r="M45" s="145" t="s">
        <v>8</v>
      </c>
      <c r="N45" s="145" t="s">
        <v>27</v>
      </c>
      <c r="O45" s="148" t="s">
        <v>37</v>
      </c>
    </row>
    <row r="46" spans="1:15" ht="15.75" thickBot="1" x14ac:dyDescent="0.3">
      <c r="A46" s="153"/>
      <c r="B46" s="154"/>
      <c r="C46" s="155"/>
      <c r="D46" s="147"/>
      <c r="E46" s="147"/>
      <c r="F46" s="147"/>
      <c r="G46" s="156"/>
      <c r="H46" s="145" t="s">
        <v>25</v>
      </c>
      <c r="I46" s="145" t="s">
        <v>26</v>
      </c>
      <c r="J46" s="146"/>
      <c r="K46" s="72"/>
      <c r="L46" s="72"/>
      <c r="M46" s="146"/>
      <c r="N46" s="147"/>
      <c r="O46" s="149"/>
    </row>
    <row r="47" spans="1:15" ht="27.75" customHeight="1" thickBot="1" x14ac:dyDescent="0.3">
      <c r="A47" s="153"/>
      <c r="B47" s="69" t="s">
        <v>9</v>
      </c>
      <c r="C47" s="68" t="s">
        <v>10</v>
      </c>
      <c r="D47" s="147"/>
      <c r="E47" s="147"/>
      <c r="F47" s="147"/>
      <c r="G47" s="164"/>
      <c r="H47" s="158"/>
      <c r="I47" s="158"/>
      <c r="J47" s="146"/>
      <c r="K47" s="70" t="s">
        <v>57</v>
      </c>
      <c r="L47" s="70" t="s">
        <v>58</v>
      </c>
      <c r="M47" s="146"/>
      <c r="N47" s="158"/>
      <c r="O47" s="159"/>
    </row>
    <row r="48" spans="1:15" ht="35.25" customHeight="1" thickBot="1" x14ac:dyDescent="0.3">
      <c r="A48" s="75">
        <v>0</v>
      </c>
      <c r="B48" s="47" t="s">
        <v>59</v>
      </c>
      <c r="C48" s="47" t="s">
        <v>59</v>
      </c>
      <c r="D48" s="29" t="s">
        <v>38</v>
      </c>
      <c r="E48" s="47" t="s">
        <v>45</v>
      </c>
      <c r="F48" s="47" t="s">
        <v>45</v>
      </c>
      <c r="G48" s="46">
        <v>0</v>
      </c>
      <c r="H48" s="46">
        <v>0</v>
      </c>
      <c r="I48" s="29">
        <v>0</v>
      </c>
      <c r="J48" s="48"/>
      <c r="K48" s="48"/>
      <c r="L48" s="48"/>
      <c r="M48" s="48"/>
      <c r="N48" s="48"/>
      <c r="O48" s="30">
        <f>M48+N48</f>
        <v>0</v>
      </c>
    </row>
    <row r="49" spans="1:15" ht="35.25" customHeight="1" thickBot="1" x14ac:dyDescent="0.3">
      <c r="A49" s="75"/>
      <c r="B49" s="47"/>
      <c r="C49" s="47"/>
      <c r="D49" s="29"/>
      <c r="E49" s="47"/>
      <c r="F49" s="47"/>
      <c r="G49" s="46"/>
      <c r="H49" s="46"/>
      <c r="I49" s="29"/>
      <c r="J49" s="48"/>
      <c r="K49" s="48"/>
      <c r="L49" s="48"/>
      <c r="M49" s="48"/>
      <c r="N49" s="48"/>
      <c r="O49" s="30"/>
    </row>
    <row r="50" spans="1:15" ht="35.25" customHeight="1" thickBot="1" x14ac:dyDescent="0.3">
      <c r="A50" s="75"/>
      <c r="B50" s="47"/>
      <c r="C50" s="47"/>
      <c r="D50" s="29"/>
      <c r="E50" s="47"/>
      <c r="F50" s="47"/>
      <c r="G50" s="46"/>
      <c r="H50" s="46"/>
      <c r="I50" s="29"/>
      <c r="J50" s="48"/>
      <c r="K50" s="48"/>
      <c r="L50" s="48"/>
      <c r="M50" s="48"/>
      <c r="N50" s="48"/>
      <c r="O50" s="30"/>
    </row>
    <row r="51" spans="1:15" ht="35.25" customHeight="1" thickBot="1" x14ac:dyDescent="0.3">
      <c r="A51" s="75"/>
      <c r="B51" s="47"/>
      <c r="C51" s="47"/>
      <c r="D51" s="29"/>
      <c r="E51" s="47"/>
      <c r="F51" s="47"/>
      <c r="G51" s="46"/>
      <c r="H51" s="46"/>
      <c r="I51" s="29"/>
      <c r="J51" s="48"/>
      <c r="K51" s="48"/>
      <c r="L51" s="48"/>
      <c r="M51" s="48"/>
      <c r="N51" s="48"/>
      <c r="O51" s="30"/>
    </row>
    <row r="52" spans="1:15" ht="35.25" customHeight="1" thickBot="1" x14ac:dyDescent="0.3">
      <c r="A52" s="75"/>
      <c r="B52" s="47"/>
      <c r="C52" s="47"/>
      <c r="D52" s="29"/>
      <c r="E52" s="47"/>
      <c r="F52" s="47"/>
      <c r="G52" s="46"/>
      <c r="H52" s="46"/>
      <c r="I52" s="29"/>
      <c r="J52" s="48"/>
      <c r="K52" s="48"/>
      <c r="L52" s="48"/>
      <c r="M52" s="48"/>
      <c r="N52" s="48"/>
      <c r="O52" s="30">
        <f t="shared" ref="O52" si="5">M52+N52</f>
        <v>0</v>
      </c>
    </row>
    <row r="53" spans="1:15" ht="18.75" customHeight="1" thickBot="1" x14ac:dyDescent="0.3">
      <c r="A53" s="75">
        <f>SUM(A48:A52)</f>
        <v>0</v>
      </c>
      <c r="B53" s="160" t="s">
        <v>11</v>
      </c>
      <c r="C53" s="160"/>
      <c r="D53" s="160"/>
      <c r="E53" s="160"/>
      <c r="F53" s="160"/>
      <c r="G53" s="43">
        <f t="shared" ref="G53:O53" si="6">SUM(G48:G52)</f>
        <v>0</v>
      </c>
      <c r="H53" s="43">
        <f t="shared" si="6"/>
        <v>0</v>
      </c>
      <c r="I53" s="43">
        <f t="shared" si="6"/>
        <v>0</v>
      </c>
      <c r="J53" s="43">
        <f t="shared" si="6"/>
        <v>0</v>
      </c>
      <c r="K53" s="43">
        <f t="shared" si="6"/>
        <v>0</v>
      </c>
      <c r="L53" s="43">
        <f t="shared" si="6"/>
        <v>0</v>
      </c>
      <c r="M53" s="43">
        <f t="shared" si="6"/>
        <v>0</v>
      </c>
      <c r="N53" s="43">
        <f t="shared" si="6"/>
        <v>0</v>
      </c>
      <c r="O53" s="43">
        <f t="shared" si="6"/>
        <v>0</v>
      </c>
    </row>
    <row r="54" spans="1:15" ht="15" customHeight="1" thickBot="1" x14ac:dyDescent="0.3">
      <c r="A54" s="161" t="s">
        <v>12</v>
      </c>
      <c r="B54" s="162"/>
      <c r="C54" s="162"/>
      <c r="D54" s="162"/>
      <c r="E54" s="162"/>
      <c r="F54" s="162"/>
      <c r="G54" s="162"/>
      <c r="H54" s="25"/>
      <c r="I54" s="25"/>
      <c r="J54" s="26"/>
      <c r="K54" s="26"/>
      <c r="L54" s="26"/>
      <c r="M54" s="33">
        <v>0</v>
      </c>
      <c r="N54" s="33">
        <f>N53*-0.1</f>
        <v>0</v>
      </c>
      <c r="O54" s="33">
        <f>N54</f>
        <v>0</v>
      </c>
    </row>
    <row r="55" spans="1:15" ht="17.25" customHeight="1" thickBot="1" x14ac:dyDescent="0.3">
      <c r="A55" s="160" t="s">
        <v>13</v>
      </c>
      <c r="B55" s="160"/>
      <c r="C55" s="160"/>
      <c r="D55" s="160"/>
      <c r="E55" s="160"/>
      <c r="F55" s="160"/>
      <c r="G55" s="160"/>
      <c r="H55" s="27"/>
      <c r="I55" s="27"/>
      <c r="J55" s="28"/>
      <c r="K55" s="28"/>
      <c r="L55" s="28"/>
      <c r="M55" s="33">
        <f>SUM(M53:M54)</f>
        <v>0</v>
      </c>
      <c r="N55" s="33">
        <f>+N53-N54</f>
        <v>0</v>
      </c>
      <c r="O55" s="33">
        <f>O54+O53</f>
        <v>0</v>
      </c>
    </row>
    <row r="56" spans="1:15" ht="17.25" customHeight="1" thickBot="1" x14ac:dyDescent="0.3">
      <c r="A56" s="5"/>
      <c r="B56" s="5"/>
      <c r="C56" s="5"/>
      <c r="D56" s="5"/>
      <c r="E56" s="5"/>
      <c r="F56" s="5"/>
      <c r="G56" s="5"/>
      <c r="H56" s="44"/>
      <c r="I56" s="44"/>
      <c r="J56" s="45"/>
      <c r="K56" s="45"/>
      <c r="L56" s="45"/>
      <c r="M56" s="23"/>
      <c r="N56" s="23"/>
      <c r="O56" s="23"/>
    </row>
    <row r="57" spans="1:15" ht="27.75" customHeight="1" thickBot="1" x14ac:dyDescent="0.3">
      <c r="A57" s="200" t="s">
        <v>16</v>
      </c>
      <c r="B57" s="202"/>
      <c r="C57" s="201"/>
      <c r="D57" s="200" t="s">
        <v>49</v>
      </c>
      <c r="E57" s="201"/>
      <c r="F57" s="200" t="s">
        <v>133</v>
      </c>
      <c r="G57" s="201"/>
      <c r="H57" s="44"/>
      <c r="I57" s="44"/>
      <c r="J57" s="45"/>
      <c r="K57" s="45"/>
      <c r="L57" s="45"/>
      <c r="M57" s="23"/>
      <c r="N57" s="23"/>
      <c r="O57" s="23"/>
    </row>
    <row r="58" spans="1:15" ht="27.75" customHeight="1" thickBot="1" x14ac:dyDescent="0.3">
      <c r="A58" s="197" t="s">
        <v>40</v>
      </c>
      <c r="B58" s="198"/>
      <c r="C58" s="199"/>
      <c r="D58" s="195">
        <v>8000000</v>
      </c>
      <c r="E58" s="196"/>
      <c r="F58" s="195">
        <f>F66+K53+L53+K39+L39+K30+L30+K18+L18</f>
        <v>334802.38999999996</v>
      </c>
      <c r="G58" s="196"/>
      <c r="H58" s="44"/>
      <c r="I58" s="44"/>
      <c r="J58" s="45"/>
      <c r="K58" s="45"/>
      <c r="L58" s="45"/>
      <c r="M58" s="23"/>
      <c r="N58" s="23"/>
      <c r="O58" s="23"/>
    </row>
    <row r="59" spans="1:15" ht="20.100000000000001" customHeight="1" thickBot="1" x14ac:dyDescent="0.3">
      <c r="A59" s="197" t="s">
        <v>17</v>
      </c>
      <c r="B59" s="198"/>
      <c r="C59" s="199"/>
      <c r="D59" s="176">
        <v>30</v>
      </c>
      <c r="E59" s="177"/>
      <c r="F59" s="203">
        <f>(A27+A28)</f>
        <v>2</v>
      </c>
      <c r="G59" s="204"/>
      <c r="H59" s="5"/>
      <c r="I59" s="5"/>
      <c r="J59" s="7"/>
      <c r="K59" s="7"/>
      <c r="L59" s="7"/>
      <c r="M59" s="7"/>
      <c r="N59" s="7"/>
      <c r="O59" s="8"/>
    </row>
    <row r="60" spans="1:15" ht="31.5" customHeight="1" thickBot="1" x14ac:dyDescent="0.3">
      <c r="A60" s="173" t="s">
        <v>52</v>
      </c>
      <c r="B60" s="174"/>
      <c r="C60" s="175"/>
      <c r="D60" s="176">
        <v>60</v>
      </c>
      <c r="E60" s="177"/>
      <c r="F60" s="203">
        <f>A18+(A26+A29)+A38+0</f>
        <v>8</v>
      </c>
      <c r="G60" s="204"/>
      <c r="H60" s="5"/>
      <c r="I60" s="5"/>
      <c r="J60" s="7"/>
      <c r="K60" s="7"/>
      <c r="L60" s="7"/>
      <c r="M60" s="7"/>
      <c r="N60" s="7"/>
      <c r="O60" s="8"/>
    </row>
    <row r="61" spans="1:15" ht="20.100000000000001" customHeight="1" thickBot="1" x14ac:dyDescent="0.3">
      <c r="A61" s="197" t="s">
        <v>18</v>
      </c>
      <c r="B61" s="198"/>
      <c r="C61" s="199"/>
      <c r="D61" s="210">
        <v>1223</v>
      </c>
      <c r="E61" s="211"/>
      <c r="F61" s="203">
        <f>(H18+I18)+(H30+I30)+(H39+I39)+(H53+I53)</f>
        <v>85</v>
      </c>
      <c r="G61" s="204"/>
      <c r="H61" s="5"/>
      <c r="I61" s="5"/>
      <c r="J61" s="7"/>
      <c r="K61" s="7"/>
      <c r="L61" s="7"/>
      <c r="M61" s="7"/>
      <c r="N61" s="7"/>
      <c r="O61" s="8"/>
    </row>
    <row r="62" spans="1:15" ht="20.100000000000001" customHeight="1" thickBot="1" x14ac:dyDescent="0.3">
      <c r="A62" s="197" t="s">
        <v>46</v>
      </c>
      <c r="B62" s="198"/>
      <c r="C62" s="199"/>
      <c r="D62" s="210">
        <v>320</v>
      </c>
      <c r="E62" s="211"/>
      <c r="F62" s="212">
        <f>G18+G30+G39+G53</f>
        <v>98</v>
      </c>
      <c r="G62" s="213"/>
      <c r="H62" s="5"/>
      <c r="I62" s="5"/>
      <c r="J62" s="7"/>
      <c r="K62" s="7"/>
      <c r="L62" s="7"/>
      <c r="M62" s="7"/>
      <c r="N62" s="7"/>
      <c r="O62" s="8"/>
    </row>
    <row r="63" spans="1:15" ht="20.100000000000001" customHeight="1" thickBot="1" x14ac:dyDescent="0.3">
      <c r="A63" s="205" t="s">
        <v>19</v>
      </c>
      <c r="B63" s="206"/>
      <c r="C63" s="207"/>
      <c r="D63" s="195">
        <v>2000000</v>
      </c>
      <c r="E63" s="196"/>
      <c r="F63" s="208">
        <f>M18+M30+M39+M55</f>
        <v>114915.97</v>
      </c>
      <c r="G63" s="209"/>
      <c r="H63" s="9" t="s">
        <v>14</v>
      </c>
      <c r="I63" s="5"/>
      <c r="J63" s="7"/>
      <c r="K63" s="7"/>
      <c r="L63" s="7"/>
      <c r="M63" s="24"/>
      <c r="N63" s="7"/>
      <c r="O63" s="8"/>
    </row>
    <row r="64" spans="1:15" ht="20.100000000000001" customHeight="1" thickBot="1" x14ac:dyDescent="0.3">
      <c r="A64" s="205" t="s">
        <v>20</v>
      </c>
      <c r="B64" s="206"/>
      <c r="C64" s="207"/>
      <c r="D64" s="195">
        <f>6000000-D65</f>
        <v>4000000</v>
      </c>
      <c r="E64" s="196"/>
      <c r="F64" s="208">
        <f>N18+N30+N55</f>
        <v>79800</v>
      </c>
      <c r="G64" s="209"/>
      <c r="H64" s="5"/>
      <c r="I64" s="5"/>
      <c r="J64" s="7"/>
      <c r="K64" s="7"/>
      <c r="L64" s="7"/>
      <c r="M64" s="7"/>
      <c r="N64" s="7"/>
      <c r="O64" s="8"/>
    </row>
    <row r="65" spans="1:15" ht="20.100000000000001" customHeight="1" thickBot="1" x14ac:dyDescent="0.3">
      <c r="A65" s="205" t="s">
        <v>21</v>
      </c>
      <c r="B65" s="206"/>
      <c r="C65" s="207"/>
      <c r="D65" s="195">
        <f>D58*0.25</f>
        <v>2000000</v>
      </c>
      <c r="E65" s="196"/>
      <c r="F65" s="208">
        <f>-(O54+O40+O31+O19)</f>
        <v>7980</v>
      </c>
      <c r="G65" s="209"/>
      <c r="H65" s="9" t="s">
        <v>14</v>
      </c>
      <c r="I65" s="5"/>
      <c r="J65" s="7"/>
      <c r="K65" s="7"/>
      <c r="L65" s="7"/>
      <c r="M65" s="7"/>
      <c r="N65" s="7"/>
      <c r="O65" s="8"/>
    </row>
    <row r="66" spans="1:15" ht="20.100000000000001" customHeight="1" thickBot="1" x14ac:dyDescent="0.3">
      <c r="A66" s="185" t="s">
        <v>36</v>
      </c>
      <c r="B66" s="185"/>
      <c r="C66" s="185"/>
      <c r="D66" s="186">
        <f>+D63+D64+D65</f>
        <v>8000000</v>
      </c>
      <c r="E66" s="186"/>
      <c r="F66" s="186">
        <f>F63+F64+F65</f>
        <v>202695.97</v>
      </c>
      <c r="G66" s="186"/>
      <c r="H66" s="9" t="s">
        <v>14</v>
      </c>
      <c r="I66" s="9" t="s">
        <v>14</v>
      </c>
      <c r="J66" s="7"/>
      <c r="K66" s="7"/>
      <c r="L66" s="7"/>
      <c r="M66" s="7"/>
      <c r="N66" s="7"/>
      <c r="O66" s="8"/>
    </row>
    <row r="67" spans="1:15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60" t="s">
        <v>14</v>
      </c>
      <c r="J67" s="1"/>
      <c r="K67" s="1"/>
      <c r="L67" s="1"/>
      <c r="M67" s="1"/>
      <c r="N67" s="1"/>
      <c r="O67" s="1"/>
    </row>
    <row r="68" spans="1:15" x14ac:dyDescent="0.25">
      <c r="A68" s="1"/>
      <c r="B68" s="187"/>
      <c r="C68" s="187"/>
      <c r="D68" s="187"/>
      <c r="E68" s="59"/>
      <c r="F68" s="59"/>
      <c r="G68" s="59"/>
      <c r="I68" s="1"/>
      <c r="J68" s="1"/>
      <c r="K68" s="1"/>
      <c r="L68" s="1"/>
      <c r="M68" s="1"/>
      <c r="N68" s="1"/>
      <c r="O68" s="1"/>
    </row>
    <row r="69" spans="1:15" x14ac:dyDescent="0.25">
      <c r="A69" s="1"/>
      <c r="B69" s="50"/>
      <c r="C69" s="50"/>
      <c r="D69" s="50"/>
      <c r="E69" s="49"/>
      <c r="F69" s="50"/>
      <c r="G69" s="51"/>
      <c r="H69" s="50"/>
      <c r="I69" s="1"/>
      <c r="J69" s="1"/>
      <c r="K69" s="1"/>
      <c r="L69" s="1"/>
      <c r="M69" s="1"/>
      <c r="N69" s="1"/>
      <c r="O69" s="1"/>
    </row>
    <row r="70" spans="1:15" x14ac:dyDescent="0.25">
      <c r="A70" s="1"/>
      <c r="B70" s="50"/>
      <c r="C70" s="50"/>
      <c r="D70" s="50"/>
      <c r="E70" s="49"/>
      <c r="F70" s="50"/>
      <c r="G70" s="51"/>
      <c r="H70" s="50"/>
      <c r="I70" s="1"/>
      <c r="J70" s="1"/>
      <c r="K70" s="1"/>
      <c r="L70" s="1"/>
      <c r="M70" s="1"/>
      <c r="N70" s="1"/>
      <c r="O70" s="1"/>
    </row>
    <row r="71" spans="1:15" x14ac:dyDescent="0.25">
      <c r="A71" s="1"/>
      <c r="B71" s="188"/>
      <c r="C71" s="188"/>
      <c r="D71" s="188"/>
      <c r="E71" s="189"/>
      <c r="F71" s="189"/>
      <c r="G71" s="189"/>
      <c r="H71" s="61"/>
      <c r="I71" s="1"/>
      <c r="J71" s="1"/>
      <c r="K71" s="1"/>
      <c r="L71" s="1"/>
      <c r="M71" s="1"/>
      <c r="N71" s="1"/>
      <c r="O71" s="1"/>
    </row>
    <row r="72" spans="1:15" x14ac:dyDescent="0.25">
      <c r="A72" s="1"/>
      <c r="B72" s="183"/>
      <c r="C72" s="183"/>
      <c r="D72" s="183"/>
      <c r="E72" s="184"/>
      <c r="F72" s="184"/>
      <c r="G72" s="184"/>
      <c r="H72" s="50"/>
      <c r="I72" s="1"/>
      <c r="J72" s="1"/>
      <c r="K72" s="1"/>
      <c r="L72" s="1"/>
      <c r="M72" s="1"/>
      <c r="N72" s="1"/>
      <c r="O72" s="1"/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</sheetData>
  <mergeCells count="108">
    <mergeCell ref="B68:D68"/>
    <mergeCell ref="B71:D71"/>
    <mergeCell ref="B72:D72"/>
    <mergeCell ref="E71:G71"/>
    <mergeCell ref="E72:G72"/>
    <mergeCell ref="B53:F53"/>
    <mergeCell ref="A54:G54"/>
    <mergeCell ref="A55:G55"/>
    <mergeCell ref="A44:O44"/>
    <mergeCell ref="A45:A47"/>
    <mergeCell ref="B45:C46"/>
    <mergeCell ref="D45:D47"/>
    <mergeCell ref="E45:E47"/>
    <mergeCell ref="F45:F47"/>
    <mergeCell ref="G45:G47"/>
    <mergeCell ref="H45:I45"/>
    <mergeCell ref="J45:J47"/>
    <mergeCell ref="M45:M47"/>
    <mergeCell ref="N45:N47"/>
    <mergeCell ref="O45:O47"/>
    <mergeCell ref="H46:H47"/>
    <mergeCell ref="I46:I47"/>
    <mergeCell ref="A59:C59"/>
    <mergeCell ref="F58:G58"/>
    <mergeCell ref="A41:G41"/>
    <mergeCell ref="I24:I25"/>
    <mergeCell ref="A22:M22"/>
    <mergeCell ref="A23:A25"/>
    <mergeCell ref="B23:C24"/>
    <mergeCell ref="J23:J25"/>
    <mergeCell ref="M23:M25"/>
    <mergeCell ref="N35:N37"/>
    <mergeCell ref="O35:O37"/>
    <mergeCell ref="H36:H37"/>
    <mergeCell ref="I36:I37"/>
    <mergeCell ref="J35:J37"/>
    <mergeCell ref="A31:G31"/>
    <mergeCell ref="A32:G32"/>
    <mergeCell ref="A34:M34"/>
    <mergeCell ref="M35:M37"/>
    <mergeCell ref="H35:I35"/>
    <mergeCell ref="A35:A37"/>
    <mergeCell ref="B35:C36"/>
    <mergeCell ref="D35:D37"/>
    <mergeCell ref="E35:E37"/>
    <mergeCell ref="F35:F37"/>
    <mergeCell ref="G35:G37"/>
    <mergeCell ref="B39:F39"/>
    <mergeCell ref="A66:C66"/>
    <mergeCell ref="D66:E66"/>
    <mergeCell ref="F66:G66"/>
    <mergeCell ref="D59:E59"/>
    <mergeCell ref="F59:G59"/>
    <mergeCell ref="A60:C60"/>
    <mergeCell ref="D60:E60"/>
    <mergeCell ref="F60:G60"/>
    <mergeCell ref="A63:C63"/>
    <mergeCell ref="D63:E63"/>
    <mergeCell ref="F63:G63"/>
    <mergeCell ref="A64:C64"/>
    <mergeCell ref="D64:E64"/>
    <mergeCell ref="F64:G64"/>
    <mergeCell ref="A62:C62"/>
    <mergeCell ref="D62:E62"/>
    <mergeCell ref="A65:C65"/>
    <mergeCell ref="D65:E65"/>
    <mergeCell ref="F65:G65"/>
    <mergeCell ref="F62:G62"/>
    <mergeCell ref="A61:C61"/>
    <mergeCell ref="D61:E61"/>
    <mergeCell ref="F61:G61"/>
    <mergeCell ref="D58:E58"/>
    <mergeCell ref="A58:C58"/>
    <mergeCell ref="F57:G57"/>
    <mergeCell ref="D57:E57"/>
    <mergeCell ref="A57:C57"/>
    <mergeCell ref="A11:O11"/>
    <mergeCell ref="B30:F30"/>
    <mergeCell ref="H23:I23"/>
    <mergeCell ref="J12:J14"/>
    <mergeCell ref="N23:N25"/>
    <mergeCell ref="O23:O25"/>
    <mergeCell ref="B18:F18"/>
    <mergeCell ref="A20:G20"/>
    <mergeCell ref="D23:D25"/>
    <mergeCell ref="E23:E25"/>
    <mergeCell ref="F23:F25"/>
    <mergeCell ref="G23:G25"/>
    <mergeCell ref="H24:H25"/>
    <mergeCell ref="H12:I12"/>
    <mergeCell ref="G12:G14"/>
    <mergeCell ref="F12:F14"/>
    <mergeCell ref="D12:D14"/>
    <mergeCell ref="E12:E14"/>
    <mergeCell ref="A40:G40"/>
    <mergeCell ref="A1:O1"/>
    <mergeCell ref="A3:O3"/>
    <mergeCell ref="A4:O4"/>
    <mergeCell ref="A6:O6"/>
    <mergeCell ref="A10:N10"/>
    <mergeCell ref="A8:N9"/>
    <mergeCell ref="A19:G19"/>
    <mergeCell ref="O12:O14"/>
    <mergeCell ref="N12:N14"/>
    <mergeCell ref="M12:M14"/>
    <mergeCell ref="B12:C13"/>
    <mergeCell ref="A12:A14"/>
    <mergeCell ref="I13:I14"/>
  </mergeCells>
  <pageMargins left="0.7" right="0.7" top="0.75" bottom="0.75" header="0.3" footer="0.3"/>
  <pageSetup scale="60" orientation="landscape" r:id="rId1"/>
  <rowBreaks count="2" manualBreakCount="2">
    <brk id="20" max="12" man="1"/>
    <brk id="42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ABRIL-JUNIO </vt:lpstr>
      <vt:lpstr>ABRIL</vt:lpstr>
      <vt:lpstr>MAYO)</vt:lpstr>
      <vt:lpstr>JUNIO</vt:lpstr>
      <vt:lpstr>ABRIL!Área_de_impresión</vt:lpstr>
      <vt:lpstr>'ABRIL-JUNIO '!Área_de_impresión</vt:lpstr>
      <vt:lpstr>JUNIO!Área_de_impresión</vt:lpstr>
      <vt:lpstr>'MAYO)'!Área_de_impresión</vt:lpstr>
      <vt:lpstr>ABRIL!Títulos_a_imprimir</vt:lpstr>
      <vt:lpstr>'ABRIL-JUNIO '!Títulos_a_imprimir</vt:lpstr>
      <vt:lpstr>JUNIO!Títulos_a_imprimir</vt:lpstr>
      <vt:lpstr>'MAYO)'!Títulos_a_imprimir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2023-07-05T17:50:46Z</cp:lastPrinted>
  <dcterms:created xsi:type="dcterms:W3CDTF">2020-06-29T12:43:52Z</dcterms:created>
  <dcterms:modified xsi:type="dcterms:W3CDTF">2023-07-05T17:51:22Z</dcterms:modified>
</cp:coreProperties>
</file>