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NOMINA CONIAF\FIJOS\2025\"/>
    </mc:Choice>
  </mc:AlternateContent>
  <xr:revisionPtr revIDLastSave="0" documentId="13_ncr:1_{99A17EC3-ED1D-45E3-8845-A4331B720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4" i="1" l="1"/>
  <c r="O64" i="1"/>
  <c r="O60" i="1"/>
  <c r="O59" i="1"/>
  <c r="Q60" i="1"/>
  <c r="Q59" i="1"/>
  <c r="O55" i="1"/>
  <c r="Q55" i="1"/>
  <c r="O51" i="1"/>
  <c r="Q51" i="1"/>
  <c r="O47" i="1"/>
  <c r="O46" i="1"/>
  <c r="Q47" i="1"/>
  <c r="Q46" i="1"/>
  <c r="O42" i="1"/>
  <c r="O41" i="1"/>
  <c r="Q42" i="1"/>
  <c r="S42" i="1" s="1"/>
  <c r="Q41" i="1"/>
  <c r="O28" i="1"/>
  <c r="Q28" i="1"/>
  <c r="Q24" i="1"/>
  <c r="O24" i="1"/>
  <c r="O38" i="1"/>
  <c r="O37" i="1"/>
  <c r="O36" i="1"/>
  <c r="Q36" i="1" s="1"/>
  <c r="O35" i="1"/>
  <c r="Q35" i="1" s="1"/>
  <c r="O34" i="1"/>
  <c r="Q33" i="1"/>
  <c r="Q34" i="1"/>
  <c r="Q37" i="1"/>
  <c r="Q38" i="1"/>
  <c r="S38" i="1" s="1"/>
  <c r="O32" i="1"/>
  <c r="O33" i="1"/>
  <c r="O20" i="1"/>
  <c r="Q20" i="1" s="1"/>
  <c r="S20" i="1" s="1"/>
  <c r="O19" i="1"/>
  <c r="O18" i="1"/>
  <c r="Q18" i="1"/>
  <c r="Q19" i="1"/>
  <c r="Q17" i="1"/>
  <c r="O17" i="1"/>
  <c r="O16" i="1"/>
  <c r="Q16" i="1"/>
  <c r="O15" i="1"/>
  <c r="Q15" i="1" s="1"/>
  <c r="O14" i="1"/>
  <c r="R42" i="1"/>
  <c r="R38" i="1"/>
  <c r="P38" i="1"/>
  <c r="K20" i="1"/>
  <c r="R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1" i="1"/>
  <c r="M41" i="1"/>
  <c r="K41" i="1"/>
  <c r="J41" i="1"/>
  <c r="N28" i="1"/>
  <c r="M28" i="1"/>
  <c r="K28" i="1"/>
  <c r="J28" i="1"/>
  <c r="M24" i="1"/>
  <c r="J24" i="1"/>
  <c r="M36" i="1"/>
  <c r="M32" i="1"/>
  <c r="K37" i="1"/>
  <c r="K33" i="1"/>
  <c r="K34" i="1"/>
  <c r="K35" i="1"/>
  <c r="K36" i="1"/>
  <c r="K32" i="1"/>
  <c r="R32" i="1" s="1"/>
  <c r="P32" i="1"/>
  <c r="Q32" i="1" l="1"/>
  <c r="S32" i="1" s="1"/>
  <c r="S64" i="1"/>
  <c r="Q14" i="1"/>
  <c r="R19" i="1"/>
  <c r="S19" i="1"/>
  <c r="P19" i="1"/>
  <c r="R47" i="1"/>
  <c r="O65" i="1"/>
  <c r="L65" i="1"/>
  <c r="I65" i="1"/>
  <c r="H65" i="1"/>
  <c r="G65" i="1"/>
  <c r="S47" i="1" l="1"/>
  <c r="R18" i="1"/>
  <c r="S18" i="1"/>
  <c r="P18" i="1"/>
  <c r="S28" i="1"/>
  <c r="P28" i="1"/>
  <c r="R16" i="1"/>
  <c r="S16" i="1"/>
  <c r="P16" i="1"/>
  <c r="R28" i="1" l="1"/>
  <c r="S17" i="1" l="1"/>
  <c r="P17" i="1" l="1"/>
  <c r="P37" i="1"/>
  <c r="P64" i="1"/>
  <c r="R37" i="1"/>
  <c r="S37" i="1"/>
  <c r="R64" i="1"/>
  <c r="S15" i="1" l="1"/>
  <c r="P15" i="1"/>
  <c r="N15" i="1"/>
  <c r="K15" i="1"/>
  <c r="R15" i="1" l="1"/>
  <c r="P41" i="1" l="1"/>
  <c r="S41" i="1"/>
  <c r="R41" i="1"/>
  <c r="P14" i="1"/>
  <c r="S14" i="1"/>
  <c r="K14" i="1"/>
  <c r="R17" i="1" l="1"/>
  <c r="R14" i="1"/>
  <c r="J36" i="1" l="1"/>
  <c r="N24" i="1"/>
  <c r="K24" i="1"/>
  <c r="S24" i="1" l="1"/>
  <c r="J65" i="1"/>
  <c r="M65" i="1" l="1"/>
  <c r="Q65" i="1"/>
  <c r="S36" i="1"/>
  <c r="R24" i="1" l="1"/>
  <c r="P24" i="1"/>
  <c r="P65" i="1" s="1"/>
  <c r="S59" i="1" l="1"/>
  <c r="S51" i="1"/>
  <c r="S46" i="1"/>
  <c r="S34" i="1"/>
  <c r="S55" i="1"/>
  <c r="S35" i="1"/>
  <c r="S60" i="1"/>
  <c r="K60" i="1"/>
  <c r="K51" i="1"/>
  <c r="N35" i="1"/>
  <c r="N60" i="1"/>
  <c r="N34" i="1"/>
  <c r="N51" i="1"/>
  <c r="N33" i="1"/>
  <c r="K65" i="1" l="1"/>
  <c r="N65" i="1"/>
  <c r="S33" i="1"/>
  <c r="S65" i="1" s="1"/>
  <c r="R33" i="1"/>
  <c r="R51" i="1"/>
  <c r="R60" i="1"/>
  <c r="R35" i="1"/>
  <c r="R34" i="1"/>
  <c r="R59" i="1"/>
  <c r="R46" i="1"/>
  <c r="R55" i="1"/>
  <c r="R65" i="1" l="1"/>
</calcChain>
</file>

<file path=xl/sharedStrings.xml><?xml version="1.0" encoding="utf-8"?>
<sst xmlns="http://schemas.openxmlformats.org/spreadsheetml/2006/main" count="190" uniqueCount="124">
  <si>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</si>
  <si>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</si>
  <si>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</si>
  <si>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</si>
  <si>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</si>
  <si>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</si>
  <si>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</si>
  <si>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</si>
  <si>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</si>
  <si>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</si>
  <si>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</si>
  <si>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</si>
  <si>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</si>
  <si>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</si>
  <si>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</si>
  <si>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</si>
  <si>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</si>
  <si>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</si>
  <si>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</si>
  <si>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</si>
  <si>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</si>
  <si>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</si>
  <si>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</si>
  <si>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</si>
  <si>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</si>
  <si>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</si>
  <si>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</si>
  <si>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</si>
  <si>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</si>
  <si>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</si>
  <si>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</si>
  <si>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</si>
  <si>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</si>
  <si>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</si>
  <si>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</si>
  <si>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</si>
  <si>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</si>
  <si>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</si>
  <si>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</si>
  <si>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</si>
  <si>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</si>
  <si>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</si>
  <si>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</si>
  <si>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Depto. Protección MA y RRNN</t>
  </si>
  <si>
    <t>Enc. Depto. Protección MA y RRNN</t>
  </si>
  <si>
    <t>(1.2%) (*)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</si>
  <si>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</si>
  <si>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</si>
  <si>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</si>
  <si>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</si>
  <si>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</si>
  <si>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</si>
  <si>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</si>
  <si>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</si>
  <si>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</si>
  <si>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</si>
  <si>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</si>
  <si>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</si>
  <si>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</si>
  <si>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</si>
  <si>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</si>
  <si>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</si>
  <si>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</si>
  <si>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</si>
  <si>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</si>
  <si>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</si>
  <si>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</si>
  <si>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</si>
  <si>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</si>
  <si>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</si>
  <si>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</si>
  <si>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</si>
  <si>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</si>
  <si>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</si>
  <si>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</si>
  <si>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</si>
  <si>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</si>
  <si>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</si>
  <si>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</si>
  <si>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</si>
  <si>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</si>
  <si>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</si>
  <si>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</si>
  <si>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</si>
  <si>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</si>
  <si>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</si>
  <si>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</si>
  <si>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</si>
  <si>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</si>
  <si>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</si>
  <si>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</si>
  <si>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</si>
  <si>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</si>
  <si>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</si>
  <si>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</si>
  <si>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</si>
  <si>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</si>
  <si>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</si>
  <si>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</si>
  <si>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</si>
  <si>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</si>
  <si>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</si>
  <si>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</si>
  <si>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</si>
  <si>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</si>
  <si>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</si>
  <si>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</si>
  <si>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</si>
  <si>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</si>
  <si>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</si>
  <si>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</si>
  <si>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Enc. División</t>
  </si>
  <si>
    <t>Directora Técnica</t>
  </si>
  <si>
    <t xml:space="preserve">Técnico Administrativo </t>
  </si>
  <si>
    <t>Técnico de Contabilidad</t>
  </si>
  <si>
    <t>Terina Lisbeth Feliz Lockhart</t>
  </si>
  <si>
    <t>Rosa Cabral</t>
  </si>
  <si>
    <t>Analista</t>
  </si>
  <si>
    <t>Auxiliar Administrativo I</t>
  </si>
  <si>
    <t>Jose Bienvenido Carvajal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</si>
  <si>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</si>
  <si>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Anafranc de los Santos</t>
  </si>
  <si>
    <t>NOMINA SUELDOS CORRESPONDIENTE A ABRIL 2025: EMPLEADOS FIJOS</t>
  </si>
  <si>
    <t>CERTIFICO QUE ESTA NOMINA DE PAGO CONSTA DE  **2** HOJAS, ESTA CORRECTA Y COMPLETA Y QUE LAS PERSONAS ENUMERADAS EN LA MISMA SON LAS QUE AL 25 DE ABRIL 2025 FIGURAN EN LOS RECORD DE PERSONAL FIJO QUE MATIENE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</si>
</sst>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9" fillId="0" borderId="1" xfId="2" applyFont="1" applyBorder="1" applyAlignment="1">
      <alignment horizontal="center"/>
    </xf>
    <xf numFmtId="43" fontId="12" fillId="0" borderId="1" xfId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2119311</xdr:colOff>
      <xdr:row>1</xdr:row>
      <xdr:rowOff>690562</xdr:rowOff>
    </xdr:from>
    <xdr:to>
      <xdr:col>2</xdr:col>
      <xdr:colOff>1476375</xdr:colOff>
      <xdr:row>6</xdr:row>
      <xdr:rowOff>71438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49" y="952500"/>
          <a:ext cx="3667126" cy="188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60" zoomScaleNormal="71" workbookViewId="0">
      <pane ySplit="1" topLeftCell="A59" activePane="bottomLeft" state="frozen"/>
      <selection pane="bottomLeft" activeCell="E77" sqref="E77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53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86</v>
      </c>
      <c r="G11" s="72" t="s">
        <v>41</v>
      </c>
      <c r="H11" s="13" t="s">
        <v>10</v>
      </c>
      <c r="I11" s="71" t="s">
        <v>68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45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38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74</v>
      </c>
      <c r="C14" s="20" t="s">
        <v>38</v>
      </c>
      <c r="D14" s="20" t="s">
        <v>75</v>
      </c>
      <c r="E14" s="20" t="s">
        <v>27</v>
      </c>
      <c r="F14" s="20" t="s">
        <v>87</v>
      </c>
      <c r="G14" s="29">
        <v>240000</v>
      </c>
      <c r="H14" s="23">
        <v>45213.58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6589.14</v>
      </c>
      <c r="N14" s="24">
        <v>11530.11</v>
      </c>
      <c r="O14" s="24">
        <f>7748.46-25</f>
        <v>7723.46</v>
      </c>
      <c r="P14" s="24">
        <f t="shared" ref="P14:P20" si="0">J14+M14</f>
        <v>13477.14</v>
      </c>
      <c r="Q14" s="25">
        <f>+H14+I14+J14+M14+O14</f>
        <v>66439.180000000008</v>
      </c>
      <c r="R14" s="23">
        <f>K14+N14</f>
        <v>28570.11</v>
      </c>
      <c r="S14" s="31">
        <f>G14-Q14</f>
        <v>173560.82</v>
      </c>
      <c r="T14" s="26">
        <v>111</v>
      </c>
    </row>
    <row r="15" spans="1:20" s="12" customFormat="1" ht="27" customHeight="1" x14ac:dyDescent="0.45">
      <c r="A15" s="20">
        <v>2</v>
      </c>
      <c r="B15" s="26" t="s">
        <v>76</v>
      </c>
      <c r="C15" s="20" t="s">
        <v>38</v>
      </c>
      <c r="D15" s="20" t="s">
        <v>77</v>
      </c>
      <c r="E15" s="20" t="s">
        <v>72</v>
      </c>
      <c r="F15" s="20" t="s">
        <v>88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f>225-25</f>
        <v>200</v>
      </c>
      <c r="P15" s="24">
        <f t="shared" si="0"/>
        <v>7798.32</v>
      </c>
      <c r="Q15" s="25">
        <f>+H15+I15+J15+M15+O15</f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83</v>
      </c>
      <c r="C16" s="20" t="s">
        <v>38</v>
      </c>
      <c r="D16" s="20" t="s">
        <v>77</v>
      </c>
      <c r="E16" s="20" t="s">
        <v>72</v>
      </c>
      <c r="F16" s="20" t="s">
        <v>88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f>2628.61-25</f>
        <v>2603.61</v>
      </c>
      <c r="P16" s="24">
        <f t="shared" si="0"/>
        <v>7801.2000000000007</v>
      </c>
      <c r="Q16" s="25">
        <f>+H16+I16+J16+M16+O16</f>
        <v>30062.38</v>
      </c>
      <c r="R16" s="23">
        <f t="shared" ref="R16" si="1">K16+N16</f>
        <v>18730.8</v>
      </c>
      <c r="S16" s="31">
        <f t="shared" ref="S16" si="2">G16-Q16</f>
        <v>101937.62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82</v>
      </c>
      <c r="C17" s="20" t="s">
        <v>38</v>
      </c>
      <c r="D17" s="20" t="s">
        <v>42</v>
      </c>
      <c r="E17" s="20" t="s">
        <v>72</v>
      </c>
      <c r="F17" s="20" t="s">
        <v>88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f>16269.63-25</f>
        <v>16244.63</v>
      </c>
      <c r="P17" s="24">
        <f t="shared" si="0"/>
        <v>7798.32</v>
      </c>
      <c r="Q17" s="25">
        <f>+H17+I17+J17+M17+O17</f>
        <v>43260.159999999996</v>
      </c>
      <c r="R17" s="23">
        <f>K17+N17</f>
        <v>18723.870000000003</v>
      </c>
      <c r="S17" s="31">
        <f t="shared" ref="S17:S20" si="3">G17-Q17</f>
        <v>88691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84</v>
      </c>
      <c r="C18" s="20" t="s">
        <v>38</v>
      </c>
      <c r="D18" s="20" t="s">
        <v>85</v>
      </c>
      <c r="E18" s="20" t="s">
        <v>72</v>
      </c>
      <c r="F18" s="20" t="s">
        <v>87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f>5344.85-25</f>
        <v>5319.85</v>
      </c>
      <c r="P18" s="24">
        <f t="shared" si="0"/>
        <v>4137</v>
      </c>
      <c r="Q18" s="25">
        <f t="shared" ref="Q18:Q20" si="4">+H18+I18+J18+M18+O18</f>
        <v>14850.33</v>
      </c>
      <c r="R18" s="23">
        <f>K18+N18</f>
        <v>9933</v>
      </c>
      <c r="S18" s="31">
        <f t="shared" si="3"/>
        <v>55149.67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106</v>
      </c>
      <c r="C19" s="20" t="s">
        <v>38</v>
      </c>
      <c r="D19" s="20" t="s">
        <v>77</v>
      </c>
      <c r="E19" s="20" t="s">
        <v>72</v>
      </c>
      <c r="F19" s="20" t="s">
        <v>87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f>2598.82-25</f>
        <v>2573.8200000000002</v>
      </c>
      <c r="P19" s="24">
        <f t="shared" si="0"/>
        <v>7798.32</v>
      </c>
      <c r="Q19" s="25">
        <f t="shared" si="4"/>
        <v>30018.22</v>
      </c>
      <c r="R19" s="23">
        <f>K19+N19</f>
        <v>18723.870000000003</v>
      </c>
      <c r="S19" s="31">
        <f t="shared" si="3"/>
        <v>101932.94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81</v>
      </c>
      <c r="C20" s="20" t="s">
        <v>38</v>
      </c>
      <c r="D20" s="20" t="s">
        <v>80</v>
      </c>
      <c r="E20" s="20" t="s">
        <v>27</v>
      </c>
      <c r="F20" s="20" t="s">
        <v>87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60">
        <v>480</v>
      </c>
      <c r="M20" s="23">
        <v>1216</v>
      </c>
      <c r="N20" s="24">
        <v>2836</v>
      </c>
      <c r="O20" s="24">
        <f>6362.19-25</f>
        <v>6337.19</v>
      </c>
      <c r="P20" s="24">
        <f t="shared" si="0"/>
        <v>2364</v>
      </c>
      <c r="Q20" s="25">
        <f t="shared" si="4"/>
        <v>9168.84</v>
      </c>
      <c r="R20" s="23">
        <f t="shared" ref="R20" si="5">K20+N20</f>
        <v>5676</v>
      </c>
      <c r="S20" s="31">
        <f t="shared" si="3"/>
        <v>30831.16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90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46</v>
      </c>
      <c r="C24" s="20" t="s">
        <v>103</v>
      </c>
      <c r="D24" s="20" t="s">
        <v>47</v>
      </c>
      <c r="E24" s="20" t="s">
        <v>27</v>
      </c>
      <c r="F24" s="20" t="s">
        <v>88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f>17640.08-25</f>
        <v>17615.080000000002</v>
      </c>
      <c r="P24" s="24">
        <f>J24+L24</f>
        <v>1975</v>
      </c>
      <c r="Q24" s="25">
        <f>+H24+I24+J24+M24+O24</f>
        <v>22449.08</v>
      </c>
      <c r="R24" s="23">
        <f>J24+M24</f>
        <v>2955</v>
      </c>
      <c r="S24" s="31">
        <f>+G24-Q24</f>
        <v>27550.92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91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59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37</v>
      </c>
      <c r="C28" s="20" t="s">
        <v>55</v>
      </c>
      <c r="D28" s="20" t="s">
        <v>110</v>
      </c>
      <c r="E28" s="20" t="s">
        <v>27</v>
      </c>
      <c r="F28" s="20" t="s">
        <v>87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f>15953.64-25</f>
        <v>15928.64</v>
      </c>
      <c r="P28" s="24">
        <f>J28+M28</f>
        <v>2955</v>
      </c>
      <c r="Q28" s="25">
        <f>+H28+I28+J28+M28+O28</f>
        <v>20762.64</v>
      </c>
      <c r="R28" s="23">
        <f>K28+N28</f>
        <v>7095</v>
      </c>
      <c r="S28" s="31">
        <f>+G28-Q28</f>
        <v>29237.360000000001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56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48</v>
      </c>
      <c r="C32" s="20" t="s">
        <v>54</v>
      </c>
      <c r="D32" s="20" t="s">
        <v>109</v>
      </c>
      <c r="E32" s="20" t="s">
        <v>72</v>
      </c>
      <c r="F32" s="20" t="s">
        <v>87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f>2443.04-25</f>
        <v>2418.04</v>
      </c>
      <c r="P32" s="24">
        <f>J32+L32</f>
        <v>4712.5</v>
      </c>
      <c r="Q32" s="25">
        <f>+H32+I32+J32+M32+O32</f>
        <v>31348.43</v>
      </c>
      <c r="R32" s="23">
        <f>K32+L32+N32</f>
        <v>20220.900000000001</v>
      </c>
      <c r="S32" s="31">
        <f>G32-Q32</f>
        <v>105651.57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54</v>
      </c>
      <c r="D33" s="20" t="s">
        <v>52</v>
      </c>
      <c r="E33" s="20" t="s">
        <v>26</v>
      </c>
      <c r="F33" s="20" t="s">
        <v>87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f>12529.62-25</f>
        <v>12504.62</v>
      </c>
      <c r="P33" s="24">
        <v>13726.05</v>
      </c>
      <c r="Q33" s="25">
        <f t="shared" ref="Q33:Q38" si="6">+H33+I33+J33+M33+O33</f>
        <v>22928.400000000001</v>
      </c>
      <c r="R33" s="23">
        <f t="shared" ref="R33:R37" si="7">K33+N33</f>
        <v>10642.5</v>
      </c>
      <c r="S33" s="31">
        <f t="shared" ref="S33:S35" si="8">G33-Q33</f>
        <v>52071.6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54</v>
      </c>
      <c r="D34" s="20" t="s">
        <v>114</v>
      </c>
      <c r="E34" s="20" t="s">
        <v>26</v>
      </c>
      <c r="F34" s="20" t="s">
        <v>87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f>11013.83-25</f>
        <v>10988.83</v>
      </c>
      <c r="P34" s="24">
        <v>9044.4639999999999</v>
      </c>
      <c r="Q34" s="25">
        <f t="shared" si="6"/>
        <v>15565.48</v>
      </c>
      <c r="R34" s="23">
        <f t="shared" si="7"/>
        <v>7095</v>
      </c>
      <c r="S34" s="31">
        <f t="shared" si="8"/>
        <v>34434.520000000004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36</v>
      </c>
      <c r="C35" s="20" t="s">
        <v>54</v>
      </c>
      <c r="D35" s="20" t="s">
        <v>118</v>
      </c>
      <c r="E35" s="20" t="s">
        <v>26</v>
      </c>
      <c r="F35" s="20" t="s">
        <v>87</v>
      </c>
      <c r="G35" s="29">
        <v>50000</v>
      </c>
      <c r="H35" s="24">
        <v>1596.68</v>
      </c>
      <c r="I35" s="24">
        <v>25</v>
      </c>
      <c r="J35" s="24">
        <v>1435</v>
      </c>
      <c r="K35" s="22">
        <f>G35*K12</f>
        <v>3549.9999999999995</v>
      </c>
      <c r="L35" s="24">
        <v>480</v>
      </c>
      <c r="M35" s="23">
        <v>1520</v>
      </c>
      <c r="N35" s="24">
        <f>G35*N12</f>
        <v>3545.0000000000005</v>
      </c>
      <c r="O35" s="24">
        <f>33009.64-25</f>
        <v>32984.639999999999</v>
      </c>
      <c r="P35" s="24">
        <v>5300</v>
      </c>
      <c r="Q35" s="25">
        <f t="shared" si="6"/>
        <v>37561.32</v>
      </c>
      <c r="R35" s="23">
        <f t="shared" si="7"/>
        <v>7095</v>
      </c>
      <c r="S35" s="31">
        <f t="shared" si="8"/>
        <v>12438.68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69</v>
      </c>
      <c r="C36" s="20" t="s">
        <v>54</v>
      </c>
      <c r="D36" s="20" t="s">
        <v>35</v>
      </c>
      <c r="E36" s="20" t="s">
        <v>51</v>
      </c>
      <c r="F36" s="20" t="s">
        <v>88</v>
      </c>
      <c r="G36" s="29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1559.8</v>
      </c>
      <c r="O36" s="24">
        <f>11210-25</f>
        <v>11185</v>
      </c>
      <c r="P36" s="24">
        <v>4260</v>
      </c>
      <c r="Q36" s="25">
        <f t="shared" si="6"/>
        <v>12510.2</v>
      </c>
      <c r="R36" s="23">
        <v>3078</v>
      </c>
      <c r="S36" s="31">
        <f>G36-Q36</f>
        <v>9489.7999999999993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79</v>
      </c>
      <c r="C37" s="20" t="s">
        <v>54</v>
      </c>
      <c r="D37" s="20" t="s">
        <v>33</v>
      </c>
      <c r="E37" s="20" t="s">
        <v>51</v>
      </c>
      <c r="F37" s="20" t="s">
        <v>87</v>
      </c>
      <c r="G37" s="29">
        <v>21000</v>
      </c>
      <c r="H37" s="24">
        <v>0</v>
      </c>
      <c r="I37" s="24">
        <v>25</v>
      </c>
      <c r="J37" s="24">
        <v>602.70000000000005</v>
      </c>
      <c r="K37" s="22">
        <f>+G37*K12</f>
        <v>1490.9999999999998</v>
      </c>
      <c r="L37" s="22">
        <v>211.2</v>
      </c>
      <c r="M37" s="23">
        <v>638.4</v>
      </c>
      <c r="N37" s="24">
        <v>1247.8399999999999</v>
      </c>
      <c r="O37" s="24">
        <f>6455-25</f>
        <v>6430</v>
      </c>
      <c r="P37" s="24">
        <f t="shared" ref="P37" si="9">J37+M37</f>
        <v>1241.0999999999999</v>
      </c>
      <c r="Q37" s="25">
        <f t="shared" si="6"/>
        <v>7696.1</v>
      </c>
      <c r="R37" s="23">
        <f t="shared" si="7"/>
        <v>2738.8399999999997</v>
      </c>
      <c r="S37" s="31">
        <f t="shared" ref="S37" si="10">G37-Q37</f>
        <v>13303.9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116</v>
      </c>
      <c r="C38" s="20" t="s">
        <v>54</v>
      </c>
      <c r="D38" s="20" t="s">
        <v>33</v>
      </c>
      <c r="E38" s="20" t="s">
        <v>51</v>
      </c>
      <c r="F38" s="20" t="s">
        <v>87</v>
      </c>
      <c r="G38" s="29">
        <v>17000</v>
      </c>
      <c r="H38" s="24">
        <v>0</v>
      </c>
      <c r="I38" s="24">
        <v>25</v>
      </c>
      <c r="J38" s="24">
        <v>487.9</v>
      </c>
      <c r="K38" s="22">
        <v>1207</v>
      </c>
      <c r="L38" s="24">
        <v>204</v>
      </c>
      <c r="M38" s="23">
        <v>516.79999999999995</v>
      </c>
      <c r="N38" s="24">
        <v>1205.3</v>
      </c>
      <c r="O38" s="24">
        <f>4681.43-25</f>
        <v>4656.43</v>
      </c>
      <c r="P38" s="24">
        <f t="shared" ref="P38" si="11">J38+M38</f>
        <v>1004.6999999999999</v>
      </c>
      <c r="Q38" s="25">
        <f t="shared" si="6"/>
        <v>5686.13</v>
      </c>
      <c r="R38" s="23">
        <f t="shared" ref="R38" si="12">K38+N38</f>
        <v>2412.3000000000002</v>
      </c>
      <c r="S38" s="31">
        <f t="shared" ref="S38" si="13">G38-Q38</f>
        <v>11313.869999999999</v>
      </c>
      <c r="T38" s="26">
        <v>111</v>
      </c>
    </row>
    <row r="39" spans="1:20" s="12" customFormat="1" ht="27" customHeight="1" x14ac:dyDescent="0.45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45">
      <c r="A40" s="62" t="s">
        <v>92</v>
      </c>
      <c r="B40" s="62"/>
      <c r="C40" s="62"/>
      <c r="D40" s="62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20">
        <v>17</v>
      </c>
      <c r="B41" s="26" t="s">
        <v>102</v>
      </c>
      <c r="C41" s="20" t="s">
        <v>95</v>
      </c>
      <c r="D41" s="20" t="s">
        <v>111</v>
      </c>
      <c r="E41" s="20" t="s">
        <v>72</v>
      </c>
      <c r="F41" s="20" t="s">
        <v>88</v>
      </c>
      <c r="G41" s="29">
        <v>132426.16</v>
      </c>
      <c r="H41" s="24">
        <v>19303.95</v>
      </c>
      <c r="I41" s="24">
        <v>25</v>
      </c>
      <c r="J41" s="24">
        <f>+G41*J12</f>
        <v>3800.6307919999999</v>
      </c>
      <c r="K41" s="22">
        <f>+G41*K12</f>
        <v>9402.2573599999996</v>
      </c>
      <c r="L41" s="24">
        <v>780.6</v>
      </c>
      <c r="M41" s="24">
        <f>+G41*M12</f>
        <v>4025.7552639999999</v>
      </c>
      <c r="N41" s="24">
        <f>+G41*N12</f>
        <v>9389.0147440000001</v>
      </c>
      <c r="O41" s="24">
        <f>23600.76-25</f>
        <v>23575.759999999998</v>
      </c>
      <c r="P41" s="24">
        <f>J41+M41</f>
        <v>7826.3860559999994</v>
      </c>
      <c r="Q41" s="25">
        <f>+H41+I41+J41+M41+O41</f>
        <v>50731.096055999995</v>
      </c>
      <c r="R41" s="23">
        <f>K41+N41</f>
        <v>18791.272104</v>
      </c>
      <c r="S41" s="31">
        <f>G41-Q41</f>
        <v>81695.063944000009</v>
      </c>
      <c r="T41" s="26">
        <v>111</v>
      </c>
    </row>
    <row r="42" spans="1:20" s="12" customFormat="1" ht="27" customHeight="1" x14ac:dyDescent="0.45">
      <c r="A42" s="20">
        <v>18</v>
      </c>
      <c r="B42" s="26" t="s">
        <v>115</v>
      </c>
      <c r="C42" s="20" t="s">
        <v>95</v>
      </c>
      <c r="D42" s="20" t="s">
        <v>117</v>
      </c>
      <c r="E42" s="20" t="s">
        <v>26</v>
      </c>
      <c r="F42" s="20" t="s">
        <v>87</v>
      </c>
      <c r="G42" s="29">
        <v>55000</v>
      </c>
      <c r="H42" s="24">
        <v>2559.6799999999998</v>
      </c>
      <c r="I42" s="24">
        <v>25</v>
      </c>
      <c r="J42" s="24">
        <v>1578.5</v>
      </c>
      <c r="K42" s="22">
        <v>3905</v>
      </c>
      <c r="L42" s="24">
        <v>660</v>
      </c>
      <c r="M42" s="24">
        <v>1672</v>
      </c>
      <c r="N42" s="24">
        <v>3899.5</v>
      </c>
      <c r="O42" s="24">
        <f>225-25</f>
        <v>200</v>
      </c>
      <c r="P42" s="24">
        <v>9044.4639999999999</v>
      </c>
      <c r="Q42" s="25">
        <f>+H42+I42+J42+M42+O42</f>
        <v>6035.18</v>
      </c>
      <c r="R42" s="23">
        <f t="shared" ref="R42" si="14">K42+N42</f>
        <v>7804.5</v>
      </c>
      <c r="S42" s="31">
        <f t="shared" ref="S42" si="15">G42-Q42</f>
        <v>48964.82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2" t="s">
        <v>60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57</v>
      </c>
      <c r="C46" s="20" t="s">
        <v>40</v>
      </c>
      <c r="D46" s="20" t="s">
        <v>40</v>
      </c>
      <c r="E46" s="20" t="s">
        <v>26</v>
      </c>
      <c r="F46" s="20" t="s">
        <v>88</v>
      </c>
      <c r="G46" s="29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f>75052.34-25</f>
        <v>75027.34</v>
      </c>
      <c r="P46" s="24">
        <v>20588.750791999999</v>
      </c>
      <c r="Q46" s="25">
        <f>+H46+I46+J46+M46+O46</f>
        <v>103957.73</v>
      </c>
      <c r="R46" s="23">
        <f>K46+N46</f>
        <v>19440.300000000003</v>
      </c>
      <c r="S46" s="31">
        <f>G46-Q46</f>
        <v>33042.270000000004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98</v>
      </c>
      <c r="D47" s="20" t="s">
        <v>31</v>
      </c>
      <c r="E47" s="20" t="s">
        <v>26</v>
      </c>
      <c r="F47" s="20" t="s">
        <v>87</v>
      </c>
      <c r="G47" s="29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f>18863.87-25</f>
        <v>18838.87</v>
      </c>
      <c r="P47" s="24">
        <v>13401.136500000001</v>
      </c>
      <c r="Q47" s="25">
        <f>+H47+I47+J47+M47+O47</f>
        <v>37722.920149999998</v>
      </c>
      <c r="R47" s="23">
        <f>K47+N47</f>
        <v>14596.75635</v>
      </c>
      <c r="S47" s="31">
        <f>G47-Q47</f>
        <v>65143.579850000002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61" t="s">
        <v>71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43</v>
      </c>
      <c r="D51" s="20" t="s">
        <v>44</v>
      </c>
      <c r="E51" s="20" t="s">
        <v>27</v>
      </c>
      <c r="F51" s="20" t="s">
        <v>88</v>
      </c>
      <c r="G51" s="29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f>11053.97-25</f>
        <v>11028.97</v>
      </c>
      <c r="P51" s="24">
        <v>20588.750791999999</v>
      </c>
      <c r="Q51" s="25">
        <f>+H51+I51+J51+M51+O51</f>
        <v>39959.360000000001</v>
      </c>
      <c r="R51" s="23">
        <f t="shared" ref="R51" si="16">K51+N51</f>
        <v>19440.300000000003</v>
      </c>
      <c r="S51" s="31">
        <f t="shared" ref="S51" si="17">G51-Q51</f>
        <v>97040.639999999999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61" t="s">
        <v>58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61</v>
      </c>
      <c r="D55" s="37" t="s">
        <v>59</v>
      </c>
      <c r="E55" s="20" t="s">
        <v>27</v>
      </c>
      <c r="F55" s="20" t="s">
        <v>88</v>
      </c>
      <c r="G55" s="29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f>2841.11-25</f>
        <v>2816.11</v>
      </c>
      <c r="P55" s="24">
        <v>20588.750791999999</v>
      </c>
      <c r="Q55" s="25">
        <f>+H55+I55+J55+M55+O55</f>
        <v>31746.5</v>
      </c>
      <c r="R55" s="23">
        <f>K55+N55</f>
        <v>19440.300000000003</v>
      </c>
      <c r="S55" s="31">
        <f>G55-Q55</f>
        <v>105253.5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61" t="s">
        <v>93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108</v>
      </c>
      <c r="D59" s="20" t="s">
        <v>107</v>
      </c>
      <c r="E59" s="20" t="s">
        <v>26</v>
      </c>
      <c r="F59" s="20" t="s">
        <v>88</v>
      </c>
      <c r="G59" s="29">
        <v>137000</v>
      </c>
      <c r="H59" s="24">
        <v>7409.87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f>20874.17-25</f>
        <v>20849.169999999998</v>
      </c>
      <c r="P59" s="24">
        <v>20588.750791999999</v>
      </c>
      <c r="Q59" s="25">
        <f>+H59+I59+J59+M59+O59</f>
        <v>36380.74</v>
      </c>
      <c r="R59" s="23">
        <f>K59+N59</f>
        <v>19440.300000000003</v>
      </c>
      <c r="S59" s="31">
        <f>G59-Q59</f>
        <v>100619.26000000001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119</v>
      </c>
      <c r="C60" s="20" t="s">
        <v>108</v>
      </c>
      <c r="D60" s="20" t="s">
        <v>31</v>
      </c>
      <c r="E60" s="20" t="s">
        <v>26</v>
      </c>
      <c r="F60" s="20" t="s">
        <v>88</v>
      </c>
      <c r="G60" s="29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f>12215.68-25</f>
        <v>12190.68</v>
      </c>
      <c r="P60" s="24">
        <v>13401.136500000001</v>
      </c>
      <c r="Q60" s="25">
        <f>+H60+I60+J60+M60+O60</f>
        <v>30864.29</v>
      </c>
      <c r="R60" s="23">
        <f>K60+N60</f>
        <v>14495.297849999999</v>
      </c>
      <c r="S60" s="31">
        <f>G60-Q60</f>
        <v>71287.209999999992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2" t="s">
        <v>94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78</v>
      </c>
      <c r="C64" s="20" t="s">
        <v>96</v>
      </c>
      <c r="D64" s="20" t="s">
        <v>112</v>
      </c>
      <c r="E64" s="36" t="s">
        <v>27</v>
      </c>
      <c r="F64" s="20" t="s">
        <v>87</v>
      </c>
      <c r="G64" s="22">
        <v>167000</v>
      </c>
      <c r="H64" s="22">
        <v>27436.58</v>
      </c>
      <c r="I64" s="22">
        <v>25</v>
      </c>
      <c r="J64" s="22">
        <f>+G64*J12</f>
        <v>4792.8999999999996</v>
      </c>
      <c r="K64" s="22">
        <f>+G64*K12</f>
        <v>11856.999999999998</v>
      </c>
      <c r="L64" s="22">
        <v>780.6</v>
      </c>
      <c r="M64" s="22">
        <v>5076.8</v>
      </c>
      <c r="N64" s="22">
        <f>+G64*N12</f>
        <v>11840.300000000001</v>
      </c>
      <c r="O64" s="22">
        <f>4656.7-25</f>
        <v>4631.7</v>
      </c>
      <c r="P64" s="22">
        <f>J64+M64</f>
        <v>9869.7000000000007</v>
      </c>
      <c r="Q64" s="22">
        <f>+H64+I64+J64+M64+O64</f>
        <v>41962.98</v>
      </c>
      <c r="R64" s="22">
        <f>J64+M64</f>
        <v>9869.7000000000007</v>
      </c>
      <c r="S64" s="22">
        <f>G64-Q64</f>
        <v>125037.01999999999</v>
      </c>
      <c r="T64" s="34">
        <v>111</v>
      </c>
    </row>
    <row r="65" spans="1:20" s="12" customFormat="1" ht="28.5" x14ac:dyDescent="0.45">
      <c r="A65" s="36"/>
      <c r="B65" s="54" t="s">
        <v>104</v>
      </c>
      <c r="C65" s="21"/>
      <c r="D65" s="34"/>
      <c r="E65" s="34"/>
      <c r="F65" s="34"/>
      <c r="G65" s="29">
        <f>SUM(G14:G64)</f>
        <v>2457297.6399999997</v>
      </c>
      <c r="H65" s="29">
        <f t="shared" ref="H65:S65" si="18">SUM(H14:H64)</f>
        <v>307295.19</v>
      </c>
      <c r="I65" s="29">
        <f t="shared" si="18"/>
        <v>625</v>
      </c>
      <c r="J65" s="29">
        <f t="shared" si="18"/>
        <v>70524.449342000007</v>
      </c>
      <c r="K65" s="29">
        <f t="shared" si="18"/>
        <v>174468.12771999999</v>
      </c>
      <c r="L65" s="29">
        <f t="shared" si="18"/>
        <v>16468.800000000003</v>
      </c>
      <c r="M65" s="29">
        <f t="shared" si="18"/>
        <v>73995.006864000025</v>
      </c>
      <c r="N65" s="29">
        <f t="shared" si="18"/>
        <v>168495.45818800002</v>
      </c>
      <c r="O65" s="29">
        <f t="shared" si="18"/>
        <v>324872.43999999994</v>
      </c>
      <c r="P65" s="29">
        <f t="shared" si="18"/>
        <v>231290.94022400002</v>
      </c>
      <c r="Q65" s="29">
        <f t="shared" si="18"/>
        <v>777312.08620600007</v>
      </c>
      <c r="R65" s="29">
        <f t="shared" si="18"/>
        <v>326513.385908</v>
      </c>
      <c r="S65" s="29">
        <f t="shared" si="18"/>
        <v>1679985.5537940003</v>
      </c>
      <c r="T65" s="34" t="s">
        <v>120</v>
      </c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50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70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99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100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101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49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39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123</v>
      </c>
    </row>
    <row r="77" spans="1:20" s="12" customFormat="1" ht="30" customHeight="1" x14ac:dyDescent="0.55000000000000004">
      <c r="B77" s="55"/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62</v>
      </c>
      <c r="G84" s="3" t="s">
        <v>63</v>
      </c>
      <c r="H84" s="3"/>
      <c r="I84" s="3"/>
      <c r="N84" s="64" t="s">
        <v>105</v>
      </c>
      <c r="O84" s="64"/>
      <c r="P84" s="64"/>
      <c r="Q84" s="6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64</v>
      </c>
      <c r="G86" s="3" t="s">
        <v>65</v>
      </c>
      <c r="H86" s="3"/>
      <c r="I86" s="3"/>
      <c r="N86" s="65" t="s">
        <v>67</v>
      </c>
      <c r="O86" s="65"/>
      <c r="P86" s="65"/>
      <c r="Q86" s="65"/>
      <c r="R86" s="65"/>
      <c r="S86" s="3"/>
    </row>
    <row r="87" spans="2:19" s="12" customFormat="1" ht="33.75" x14ac:dyDescent="0.5">
      <c r="B87" s="56" t="s">
        <v>121</v>
      </c>
      <c r="G87" s="63" t="s">
        <v>89</v>
      </c>
      <c r="H87" s="63"/>
      <c r="I87" s="63"/>
      <c r="N87" s="58"/>
      <c r="O87" s="63" t="s">
        <v>97</v>
      </c>
      <c r="P87" s="63"/>
      <c r="Q87" s="63"/>
      <c r="R87" s="64"/>
      <c r="S87" s="64"/>
    </row>
    <row r="88" spans="2:19" s="12" customFormat="1" ht="33.75" x14ac:dyDescent="0.5">
      <c r="B88" s="57" t="s">
        <v>113</v>
      </c>
      <c r="G88" s="65" t="s">
        <v>66</v>
      </c>
      <c r="H88" s="65"/>
      <c r="I88" s="65"/>
      <c r="N88" s="65" t="s">
        <v>73</v>
      </c>
      <c r="O88" s="65"/>
      <c r="P88" s="65"/>
      <c r="Q88" s="65"/>
      <c r="R88" s="65"/>
      <c r="S88" s="3"/>
    </row>
    <row r="89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0:D40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Mailen Ramirez</cp:lastModifiedBy>
  <cp:lastPrinted>2025-05-13T16:17:13Z</cp:lastPrinted>
  <dcterms:created xsi:type="dcterms:W3CDTF">2017-03-16T20:18:07Z</dcterms:created>
  <dcterms:modified xsi:type="dcterms:W3CDTF">2025-05-13T16:17:14Z</dcterms:modified>
</cp:coreProperties>
</file>